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\COMITE 4TO TRIMESTRE\"/>
    </mc:Choice>
  </mc:AlternateContent>
  <xr:revisionPtr revIDLastSave="0" documentId="8_{8942D738-522F-43CF-9A53-15D42FF835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G. MANT. PROYECTADO 2021" sheetId="11" r:id="rId1"/>
  </sheets>
  <calcPr calcId="191029"/>
</workbook>
</file>

<file path=xl/calcChain.xml><?xml version="1.0" encoding="utf-8"?>
<calcChain xmlns="http://schemas.openxmlformats.org/spreadsheetml/2006/main">
  <c r="L62" i="11" l="1"/>
  <c r="M62" i="11"/>
  <c r="K62" i="11"/>
  <c r="B47" i="11"/>
  <c r="B70" i="11" s="1"/>
  <c r="B67" i="11"/>
  <c r="B20" i="11"/>
  <c r="H47" i="11"/>
  <c r="G47" i="11"/>
  <c r="F47" i="11"/>
  <c r="O44" i="11"/>
  <c r="N44" i="11"/>
  <c r="M40" i="11"/>
  <c r="N40" i="11"/>
  <c r="O40" i="11"/>
  <c r="L40" i="11"/>
  <c r="J34" i="11"/>
  <c r="K34" i="11"/>
  <c r="L34" i="11"/>
  <c r="M34" i="11"/>
  <c r="I34" i="11"/>
  <c r="L32" i="11"/>
  <c r="M32" i="11"/>
  <c r="N32" i="11"/>
  <c r="O32" i="11"/>
  <c r="K32" i="11"/>
  <c r="L30" i="11"/>
  <c r="M30" i="11"/>
  <c r="N30" i="11"/>
  <c r="O30" i="11"/>
  <c r="K30" i="11"/>
  <c r="H19" i="11" l="1"/>
  <c r="I19" i="11"/>
  <c r="J19" i="11"/>
  <c r="K19" i="11"/>
  <c r="L19" i="11"/>
  <c r="M19" i="11"/>
  <c r="N19" i="11"/>
  <c r="O19" i="11"/>
  <c r="G19" i="11"/>
  <c r="G18" i="11" l="1"/>
  <c r="P19" i="11"/>
  <c r="H18" i="11" l="1"/>
  <c r="I18" i="11"/>
  <c r="J18" i="11"/>
  <c r="K18" i="11"/>
  <c r="L18" i="11"/>
  <c r="M18" i="11"/>
  <c r="N18" i="11"/>
  <c r="O18" i="11"/>
  <c r="P18" i="11" l="1"/>
  <c r="D67" i="11"/>
  <c r="P62" i="11" l="1"/>
  <c r="P63" i="11" l="1"/>
  <c r="O14" i="11" l="1"/>
  <c r="N14" i="11"/>
  <c r="M14" i="11"/>
  <c r="O47" i="11"/>
  <c r="N47" i="11"/>
  <c r="M47" i="11"/>
  <c r="I47" i="11"/>
  <c r="D47" i="11"/>
  <c r="E47" i="11"/>
  <c r="P43" i="11" l="1"/>
  <c r="J42" i="11"/>
  <c r="P42" i="11" l="1"/>
  <c r="J47" i="11"/>
  <c r="L58" i="11"/>
  <c r="L47" i="11" l="1"/>
  <c r="K28" i="11"/>
  <c r="P28" i="11" s="1"/>
  <c r="P51" i="11" l="1"/>
  <c r="O50" i="11"/>
  <c r="O67" i="11" s="1"/>
  <c r="N50" i="11"/>
  <c r="N67" i="11" s="1"/>
  <c r="M50" i="11"/>
  <c r="M67" i="11" s="1"/>
  <c r="L50" i="11"/>
  <c r="L67" i="11" s="1"/>
  <c r="K50" i="11"/>
  <c r="K67" i="11" s="1"/>
  <c r="J50" i="11"/>
  <c r="J67" i="11" s="1"/>
  <c r="I50" i="11"/>
  <c r="I67" i="11" s="1"/>
  <c r="H50" i="11"/>
  <c r="H67" i="11" s="1"/>
  <c r="G50" i="11"/>
  <c r="G67" i="11" s="1"/>
  <c r="F50" i="11"/>
  <c r="F67" i="11" s="1"/>
  <c r="E50" i="11"/>
  <c r="E67" i="11" s="1"/>
  <c r="P55" i="11"/>
  <c r="P50" i="11" l="1"/>
  <c r="P54" i="11"/>
  <c r="P64" i="11"/>
  <c r="O65" i="11" l="1"/>
  <c r="N65" i="11"/>
  <c r="P56" i="11"/>
  <c r="P44" i="11"/>
  <c r="P45" i="11" l="1"/>
  <c r="P65" i="11"/>
  <c r="I57" i="11"/>
  <c r="H57" i="11"/>
  <c r="G57" i="11"/>
  <c r="D70" i="11"/>
  <c r="P40" i="11"/>
  <c r="P60" i="11"/>
  <c r="P58" i="11"/>
  <c r="P38" i="11"/>
  <c r="P57" i="11" l="1"/>
  <c r="K59" i="11"/>
  <c r="J59" i="11"/>
  <c r="I59" i="11"/>
  <c r="L59" i="11"/>
  <c r="O61" i="11"/>
  <c r="K61" i="11"/>
  <c r="M61" i="11"/>
  <c r="N61" i="11"/>
  <c r="J61" i="11"/>
  <c r="I61" i="11"/>
  <c r="L61" i="11"/>
  <c r="H39" i="11"/>
  <c r="J39" i="11"/>
  <c r="F39" i="11"/>
  <c r="I39" i="11"/>
  <c r="K39" i="11"/>
  <c r="G39" i="11"/>
  <c r="M16" i="11"/>
  <c r="L16" i="11"/>
  <c r="K16" i="11"/>
  <c r="J16" i="11"/>
  <c r="P41" i="11" l="1"/>
  <c r="P59" i="11"/>
  <c r="P61" i="11"/>
  <c r="P39" i="11"/>
  <c r="P53" i="11"/>
  <c r="G16" i="11"/>
  <c r="H16" i="11"/>
  <c r="I16" i="11"/>
  <c r="P52" i="11" l="1"/>
  <c r="P67" i="11" s="1"/>
  <c r="E70" i="11" l="1"/>
  <c r="P36" i="11" l="1"/>
  <c r="L37" i="11" l="1"/>
  <c r="J37" i="11"/>
  <c r="K37" i="11"/>
  <c r="M37" i="11"/>
  <c r="D71" i="11"/>
  <c r="P34" i="11"/>
  <c r="P37" i="11" l="1"/>
  <c r="K20" i="11"/>
  <c r="L20" i="11"/>
  <c r="M20" i="11"/>
  <c r="N20" i="11"/>
  <c r="O20" i="11"/>
  <c r="P35" i="11" l="1"/>
  <c r="J20" i="11"/>
  <c r="E48" i="11"/>
  <c r="L48" i="11"/>
  <c r="P17" i="11" l="1"/>
  <c r="P15" i="11"/>
  <c r="P14" i="11" l="1"/>
  <c r="L70" i="11" l="1"/>
  <c r="D48" i="11" l="1"/>
  <c r="F48" i="11" l="1"/>
  <c r="F70" i="11" l="1"/>
  <c r="O23" i="11"/>
  <c r="M70" i="11" l="1"/>
  <c r="M48" i="11"/>
  <c r="N70" i="11"/>
  <c r="N48" i="11"/>
  <c r="O70" i="11"/>
  <c r="O73" i="11" s="1"/>
  <c r="O48" i="11"/>
  <c r="P32" i="11"/>
  <c r="L91" i="11" l="1"/>
  <c r="L90" i="11"/>
  <c r="N23" i="11"/>
  <c r="M23" i="11"/>
  <c r="L23" i="11"/>
  <c r="K23" i="11"/>
  <c r="J23" i="11"/>
  <c r="P33" i="11" l="1"/>
  <c r="I48" i="11"/>
  <c r="I70" i="11"/>
  <c r="J48" i="11"/>
  <c r="J70" i="11"/>
  <c r="J73" i="11" s="1"/>
  <c r="N73" i="11"/>
  <c r="M73" i="11"/>
  <c r="H48" i="11" l="1"/>
  <c r="H70" i="11"/>
  <c r="G48" i="11"/>
  <c r="G70" i="11"/>
  <c r="L73" i="11"/>
  <c r="M90" i="11"/>
  <c r="F80" i="11" l="1"/>
  <c r="N76" i="11" l="1"/>
  <c r="J71" i="11"/>
  <c r="L71" i="11"/>
  <c r="O76" i="11"/>
  <c r="M76" i="11"/>
  <c r="J76" i="11"/>
  <c r="L76" i="11"/>
  <c r="H71" i="11"/>
  <c r="I71" i="11"/>
  <c r="N71" i="11"/>
  <c r="M71" i="11"/>
  <c r="O71" i="11"/>
  <c r="F71" i="11"/>
  <c r="E71" i="11"/>
  <c r="G71" i="11"/>
  <c r="F16" i="11" l="1"/>
  <c r="F20" i="11" s="1"/>
  <c r="E16" i="11"/>
  <c r="E20" i="11" s="1"/>
  <c r="D16" i="11"/>
  <c r="I20" i="11"/>
  <c r="I23" i="11" s="1"/>
  <c r="H20" i="11"/>
  <c r="M91" i="11"/>
  <c r="D20" i="11" l="1"/>
  <c r="P16" i="11"/>
  <c r="H21" i="11"/>
  <c r="F21" i="11"/>
  <c r="K21" i="11"/>
  <c r="E21" i="11"/>
  <c r="E23" i="11"/>
  <c r="E73" i="11" s="1"/>
  <c r="E76" i="11" s="1"/>
  <c r="I73" i="11"/>
  <c r="D21" i="11"/>
  <c r="D23" i="11"/>
  <c r="O21" i="11"/>
  <c r="J21" i="11"/>
  <c r="H23" i="11"/>
  <c r="B23" i="11"/>
  <c r="B73" i="11" s="1"/>
  <c r="L21" i="11"/>
  <c r="I21" i="11"/>
  <c r="F23" i="11"/>
  <c r="M21" i="11"/>
  <c r="N21" i="11"/>
  <c r="E24" i="11" l="1"/>
  <c r="L24" i="11"/>
  <c r="N24" i="11"/>
  <c r="J24" i="11"/>
  <c r="O24" i="11"/>
  <c r="K24" i="11"/>
  <c r="M24" i="11"/>
  <c r="I24" i="11"/>
  <c r="I76" i="11"/>
  <c r="H24" i="11"/>
  <c r="H73" i="11"/>
  <c r="F73" i="11"/>
  <c r="F24" i="11"/>
  <c r="D24" i="11"/>
  <c r="D73" i="11"/>
  <c r="O74" i="11" l="1"/>
  <c r="L74" i="11"/>
  <c r="J74" i="11"/>
  <c r="N74" i="11"/>
  <c r="B76" i="11"/>
  <c r="M74" i="11"/>
  <c r="E74" i="11"/>
  <c r="F74" i="11"/>
  <c r="F76" i="11"/>
  <c r="H76" i="11"/>
  <c r="H74" i="11"/>
  <c r="I74" i="11"/>
  <c r="D74" i="11"/>
  <c r="D76" i="11"/>
  <c r="F29" i="11" l="1"/>
  <c r="J29" i="11"/>
  <c r="G29" i="11"/>
  <c r="H29" i="11"/>
  <c r="I29" i="11"/>
  <c r="K29" i="11"/>
  <c r="P29" i="11" l="1"/>
  <c r="P20" i="11" l="1"/>
  <c r="G20" i="11"/>
  <c r="G23" i="11" s="1"/>
  <c r="P23" i="11" l="1"/>
  <c r="P21" i="11"/>
  <c r="G73" i="11"/>
  <c r="G24" i="11"/>
  <c r="G21" i="11"/>
  <c r="P24" i="11" l="1"/>
  <c r="G76" i="11"/>
  <c r="G74" i="11"/>
  <c r="P31" i="11"/>
  <c r="P30" i="11"/>
  <c r="P47" i="11" s="1"/>
  <c r="P48" i="11" l="1"/>
  <c r="P70" i="11"/>
  <c r="P73" i="11" s="1"/>
  <c r="K47" i="11"/>
  <c r="P74" i="11" l="1"/>
  <c r="P76" i="11"/>
  <c r="K48" i="11"/>
  <c r="K70" i="11"/>
  <c r="K73" i="11" l="1"/>
  <c r="K71" i="11"/>
  <c r="P71" i="11" s="1"/>
  <c r="K76" i="11" l="1"/>
  <c r="K74" i="11"/>
</calcChain>
</file>

<file path=xl/sharedStrings.xml><?xml version="1.0" encoding="utf-8"?>
<sst xmlns="http://schemas.openxmlformats.org/spreadsheetml/2006/main" count="77" uniqueCount="73">
  <si>
    <t xml:space="preserve">Obra  </t>
  </si>
  <si>
    <t>Monto Autorizado</t>
  </si>
  <si>
    <t xml:space="preserve">Período </t>
  </si>
  <si>
    <t>ejecución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</si>
  <si>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</si>
  <si>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</si>
  <si>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</si>
  <si>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</si>
  <si>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</si>
  <si>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</si>
  <si>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</si>
  <si>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</si>
  <si>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</si>
  <si>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</si>
  <si>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</si>
  <si>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</si>
  <si>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</si>
  <si>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Subtotal Obra:</t>
  </si>
  <si>
    <t xml:space="preserve">TOTAL </t>
  </si>
  <si>
    <t>CALENDARIO DE OBRAS</t>
  </si>
  <si>
    <t>SUBTOTAL MANTENIMIENTO</t>
  </si>
  <si>
    <t>De acuerdo a Flujo de ingresos y egresos de la API</t>
  </si>
  <si>
    <t>OBRAS RP</t>
  </si>
  <si>
    <t>35102.- MANTENIMIENTO</t>
  </si>
  <si>
    <t>Dif</t>
  </si>
  <si>
    <t>FN</t>
  </si>
  <si>
    <t>RG</t>
  </si>
  <si>
    <t>AI</t>
  </si>
  <si>
    <t>Mod</t>
  </si>
  <si>
    <t>PP</t>
  </si>
  <si>
    <t>OG</t>
  </si>
  <si>
    <t>TG</t>
  </si>
  <si>
    <t>FF</t>
  </si>
  <si>
    <t>EF</t>
  </si>
  <si>
    <t>PPI</t>
  </si>
  <si>
    <t>Importe               (pesos SIN decimales)</t>
  </si>
  <si>
    <t>K</t>
  </si>
  <si>
    <t>1209J2U0001</t>
  </si>
  <si>
    <t>1309J2U0003</t>
  </si>
  <si>
    <t>Construcción de Obras de protección para marina turística</t>
  </si>
  <si>
    <t>Viaducto</t>
  </si>
  <si>
    <t>Marina</t>
  </si>
  <si>
    <t>Monto 2016</t>
  </si>
  <si>
    <t>Dif.</t>
  </si>
  <si>
    <t>Obra Viaducto</t>
  </si>
  <si>
    <t>Supervisión Viaducto</t>
  </si>
  <si>
    <t>SERVICIOS RELACIONADOS CON LA OBRA PÚBLICA</t>
  </si>
  <si>
    <t>Subtotal SROP:</t>
  </si>
  <si>
    <t>6000.- INVERSIÓN</t>
  </si>
  <si>
    <t>Subtotal mantenimiento</t>
  </si>
  <si>
    <t>SUBTOTAL INVERSIÓN</t>
  </si>
  <si>
    <t>Mantenimiento a vialidades del recinto portuario</t>
  </si>
  <si>
    <t>POA 2021</t>
  </si>
  <si>
    <t>Línea de media tensión en el recinto portuario de Progreso
Clave de Cartera: 1809J2U0001</t>
  </si>
  <si>
    <t>Programa de mantenimiento del rompeolas del viaducto de comunicación de Progreso, Yucatán
Clave de Cartera: 2009J2U0002</t>
  </si>
  <si>
    <t>Mantenimiento a sistemas de alumbrado público</t>
  </si>
  <si>
    <t>Mantenimiento al señalamiento marítimo</t>
  </si>
  <si>
    <t xml:space="preserve">Dragado de Mantenimiento del Puerto de Dzilam Bravo
</t>
  </si>
  <si>
    <t>AÑO 2021</t>
  </si>
  <si>
    <t>Estudio de Mercado y Demanda del Puerto de Progreso (Ejecución)</t>
  </si>
  <si>
    <t>Rehabilitación de Escolleras en Telchac Puerto</t>
  </si>
  <si>
    <t>Análisis Costo Beneficio de los proyectos 2022: Edificio SEMAR, ampliación de bodega muelle 3, archivo de concentración, vialidades y rehabilitación bascula muelle 3.</t>
  </si>
  <si>
    <t>Proyectos ejecutivos 2022: Edificio SEMAR, ampliación de bodega muelle 3, archivo de concentración y rehabilitación bascula muelle 3.</t>
  </si>
  <si>
    <t>Reparación De Cercas Y Muros De La API Progreso</t>
  </si>
  <si>
    <t>Proyecto ejecutivo de la Ampliación del puerto de Progreso</t>
  </si>
  <si>
    <t>ESTUDIO EN MODELOS NUMÉRICOS PARA CARACTERIZAR LA HIDRODINÁMICA COSTERA PARA EL PROYECTO DE AMPLIACIÓN DEL PUERTO DE PROGRESO, YUCATÁN.</t>
  </si>
  <si>
    <t>Estudios ambientales e integración de documento para tramité de la MIA para el proyecto del dragado y relleno en la ampliación del puerto</t>
  </si>
  <si>
    <t>Mantenimiento a edificios administrativos</t>
  </si>
  <si>
    <t xml:space="preserve">Mantenimiento a defensas y rejillas en muelles </t>
  </si>
  <si>
    <t>Estudios ambientales para la rehabilitación de la escollera en Telchac Puerto.</t>
  </si>
  <si>
    <t>Mantenimiento En Edificios Y Naves De La Aduana Y En Viaducto De Arcos</t>
  </si>
  <si>
    <t>Habilitación de Portones y Caseta en el Refugio Pesquero de Yucalpetén</t>
  </si>
  <si>
    <t xml:space="preserve">Seguimiento al Análisis Costo Beneficio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</si>
</sst>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_-* #,##0.0_-;\-* #,##0.0_-;_-* &quot;-&quot;??_-;_-@_-"/>
    <numFmt numFmtId="166" formatCode="0.00000%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b/>
      <sz val="12"/>
      <name val="Arial"/>
      <family val="2"/>
    </font>
    <font>
      <sz val="14"/>
      <color rgb="FF545454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2">
    <xf numFmtId="0" fontId="0" fillId="0" borderId="0" xfId="0"/>
    <xf numFmtId="43" fontId="1" fillId="0" borderId="0" xfId="1"/>
    <xf numFmtId="43" fontId="3" fillId="0" borderId="1" xfId="1" applyFont="1" applyBorder="1"/>
    <xf numFmtId="15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justify"/>
    </xf>
    <xf numFmtId="43" fontId="3" fillId="0" borderId="0" xfId="1" applyFont="1" applyBorder="1"/>
    <xf numFmtId="15" fontId="3" fillId="0" borderId="0" xfId="0" applyNumberFormat="1" applyFont="1" applyBorder="1" applyAlignment="1">
      <alignment horizontal="center" vertical="center"/>
    </xf>
    <xf numFmtId="0" fontId="3" fillId="0" borderId="0" xfId="0" applyFont="1"/>
    <xf numFmtId="43" fontId="3" fillId="0" borderId="0" xfId="1" applyFont="1"/>
    <xf numFmtId="0" fontId="3" fillId="0" borderId="0" xfId="0" applyFont="1" applyBorder="1"/>
    <xf numFmtId="0" fontId="3" fillId="2" borderId="0" xfId="0" applyFont="1" applyFill="1" applyBorder="1"/>
    <xf numFmtId="0" fontId="6" fillId="0" borderId="0" xfId="0" applyFont="1" applyBorder="1" applyAlignment="1">
      <alignment horizontal="justify"/>
    </xf>
    <xf numFmtId="0" fontId="5" fillId="0" borderId="3" xfId="0" applyFont="1" applyBorder="1" applyAlignment="1">
      <alignment horizontal="right"/>
    </xf>
    <xf numFmtId="43" fontId="5" fillId="0" borderId="3" xfId="0" applyNumberFormat="1" applyFont="1" applyBorder="1"/>
    <xf numFmtId="0" fontId="3" fillId="0" borderId="0" xfId="0" applyFont="1" applyAlignment="1">
      <alignment horizontal="justify"/>
    </xf>
    <xf numFmtId="0" fontId="5" fillId="0" borderId="3" xfId="0" applyFont="1" applyBorder="1" applyAlignment="1">
      <alignment horizontal="center"/>
    </xf>
    <xf numFmtId="0" fontId="0" fillId="0" borderId="0" xfId="0" applyAlignment="1">
      <alignment horizontal="justify"/>
    </xf>
    <xf numFmtId="0" fontId="0" fillId="0" borderId="4" xfId="0" applyBorder="1" applyAlignment="1">
      <alignment horizontal="justify"/>
    </xf>
    <xf numFmtId="0" fontId="0" fillId="0" borderId="5" xfId="0" applyBorder="1" applyAlignment="1">
      <alignment horizontal="justify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7" fillId="0" borderId="10" xfId="0" applyFont="1" applyBorder="1"/>
    <xf numFmtId="0" fontId="7" fillId="0" borderId="0" xfId="0" applyFont="1" applyBorder="1"/>
    <xf numFmtId="0" fontId="7" fillId="0" borderId="11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3" fontId="1" fillId="0" borderId="9" xfId="1" applyBorder="1"/>
    <xf numFmtId="43" fontId="1" fillId="0" borderId="11" xfId="1" applyBorder="1"/>
    <xf numFmtId="43" fontId="1" fillId="0" borderId="14" xfId="1" applyBorder="1"/>
    <xf numFmtId="9" fontId="3" fillId="0" borderId="2" xfId="3" applyFont="1" applyBorder="1"/>
    <xf numFmtId="0" fontId="5" fillId="0" borderId="0" xfId="0" applyFont="1" applyBorder="1" applyAlignment="1">
      <alignment horizontal="right"/>
    </xf>
    <xf numFmtId="43" fontId="5" fillId="0" borderId="0" xfId="0" applyNumberFormat="1" applyFont="1" applyBorder="1"/>
    <xf numFmtId="10" fontId="3" fillId="0" borderId="2" xfId="3" applyNumberFormat="1" applyFont="1" applyBorder="1"/>
    <xf numFmtId="10" fontId="3" fillId="0" borderId="0" xfId="3" applyNumberFormat="1" applyFont="1" applyBorder="1"/>
    <xf numFmtId="9" fontId="3" fillId="0" borderId="0" xfId="3" applyFont="1" applyBorder="1"/>
    <xf numFmtId="0" fontId="5" fillId="3" borderId="3" xfId="0" applyFont="1" applyFill="1" applyBorder="1" applyAlignment="1">
      <alignment horizontal="center"/>
    </xf>
    <xf numFmtId="0" fontId="3" fillId="3" borderId="0" xfId="0" applyFont="1" applyFill="1"/>
    <xf numFmtId="43" fontId="5" fillId="3" borderId="3" xfId="0" applyNumberFormat="1" applyFont="1" applyFill="1" applyBorder="1"/>
    <xf numFmtId="0" fontId="3" fillId="3" borderId="0" xfId="0" applyFont="1" applyFill="1" applyAlignment="1">
      <alignment horizontal="justify"/>
    </xf>
    <xf numFmtId="10" fontId="3" fillId="3" borderId="2" xfId="3" applyNumberFormat="1" applyFont="1" applyFill="1" applyBorder="1"/>
    <xf numFmtId="9" fontId="3" fillId="0" borderId="2" xfId="3" applyNumberFormat="1" applyFont="1" applyBorder="1"/>
    <xf numFmtId="9" fontId="3" fillId="3" borderId="2" xfId="3" applyNumberFormat="1" applyFont="1" applyFill="1" applyBorder="1"/>
    <xf numFmtId="43" fontId="0" fillId="0" borderId="0" xfId="0" applyNumberFormat="1"/>
    <xf numFmtId="43" fontId="3" fillId="0" borderId="1" xfId="1" applyFont="1" applyFill="1" applyBorder="1"/>
    <xf numFmtId="165" fontId="3" fillId="0" borderId="0" xfId="1" applyNumberFormat="1" applyFont="1"/>
    <xf numFmtId="0" fontId="1" fillId="0" borderId="0" xfId="0" applyFont="1"/>
    <xf numFmtId="43" fontId="5" fillId="0" borderId="0" xfId="1" applyFont="1"/>
    <xf numFmtId="165" fontId="5" fillId="0" borderId="0" xfId="1" applyNumberFormat="1" applyFont="1" applyAlignment="1"/>
    <xf numFmtId="43" fontId="3" fillId="0" borderId="0" xfId="1" applyFont="1" applyFill="1" applyBorder="1"/>
    <xf numFmtId="9" fontId="3" fillId="0" borderId="2" xfId="3" applyFont="1" applyFill="1" applyBorder="1"/>
    <xf numFmtId="10" fontId="3" fillId="0" borderId="2" xfId="3" applyNumberFormat="1" applyFont="1" applyFill="1" applyBorder="1"/>
    <xf numFmtId="0" fontId="0" fillId="0" borderId="0" xfId="0" applyFill="1"/>
    <xf numFmtId="15" fontId="3" fillId="0" borderId="0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justify"/>
    </xf>
    <xf numFmtId="0" fontId="0" fillId="5" borderId="0" xfId="0" applyFill="1"/>
    <xf numFmtId="43" fontId="1" fillId="5" borderId="0" xfId="1" applyFont="1" applyFill="1"/>
    <xf numFmtId="0" fontId="2" fillId="5" borderId="0" xfId="0" applyFont="1" applyFill="1" applyAlignment="1">
      <alignment horizontal="center"/>
    </xf>
    <xf numFmtId="43" fontId="0" fillId="5" borderId="0" xfId="0" applyNumberFormat="1" applyFill="1"/>
    <xf numFmtId="4" fontId="0" fillId="0" borderId="0" xfId="0" applyNumberFormat="1"/>
    <xf numFmtId="0" fontId="1" fillId="3" borderId="0" xfId="0" applyFont="1" applyFill="1"/>
    <xf numFmtId="4" fontId="0" fillId="3" borderId="0" xfId="0" applyNumberFormat="1" applyFill="1"/>
    <xf numFmtId="0" fontId="0" fillId="4" borderId="0" xfId="0" applyFill="1"/>
    <xf numFmtId="4" fontId="0" fillId="4" borderId="0" xfId="0" applyNumberFormat="1" applyFill="1"/>
    <xf numFmtId="0" fontId="0" fillId="3" borderId="0" xfId="0" applyFill="1"/>
    <xf numFmtId="0" fontId="3" fillId="0" borderId="0" xfId="0" applyFont="1" applyFill="1" applyBorder="1" applyAlignment="1">
      <alignment horizontal="justify"/>
    </xf>
    <xf numFmtId="0" fontId="3" fillId="0" borderId="2" xfId="0" applyFont="1" applyFill="1" applyBorder="1" applyAlignment="1">
      <alignment vertical="top"/>
    </xf>
    <xf numFmtId="43" fontId="3" fillId="0" borderId="2" xfId="1" applyFont="1" applyFill="1" applyBorder="1" applyAlignment="1">
      <alignment vertical="top"/>
    </xf>
    <xf numFmtId="0" fontId="5" fillId="0" borderId="3" xfId="0" applyFont="1" applyFill="1" applyBorder="1" applyAlignment="1">
      <alignment horizontal="right"/>
    </xf>
    <xf numFmtId="43" fontId="5" fillId="0" borderId="3" xfId="1" applyFont="1" applyFill="1" applyBorder="1"/>
    <xf numFmtId="43" fontId="3" fillId="0" borderId="0" xfId="1" applyFont="1" applyFill="1"/>
    <xf numFmtId="0" fontId="3" fillId="0" borderId="0" xfId="0" applyFont="1" applyFill="1"/>
    <xf numFmtId="0" fontId="4" fillId="2" borderId="0" xfId="0" applyFont="1" applyFill="1" applyAlignment="1">
      <alignment horizontal="justify"/>
    </xf>
    <xf numFmtId="0" fontId="4" fillId="2" borderId="0" xfId="0" applyFont="1" applyFill="1" applyBorder="1" applyAlignment="1">
      <alignment horizontal="justify"/>
    </xf>
    <xf numFmtId="43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3" fillId="0" borderId="2" xfId="1" applyFont="1" applyBorder="1" applyAlignment="1">
      <alignment horizontal="center" vertical="center"/>
    </xf>
    <xf numFmtId="0" fontId="3" fillId="2" borderId="0" xfId="0" applyFont="1" applyFill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43" fontId="3" fillId="0" borderId="2" xfId="1" applyFont="1" applyBorder="1" applyAlignment="1">
      <alignment horizontal="center"/>
    </xf>
    <xf numFmtId="43" fontId="3" fillId="0" borderId="0" xfId="0" applyNumberFormat="1" applyFont="1"/>
    <xf numFmtId="165" fontId="3" fillId="0" borderId="0" xfId="0" applyNumberFormat="1" applyFont="1"/>
    <xf numFmtId="43" fontId="5" fillId="0" borderId="0" xfId="0" applyNumberFormat="1" applyFont="1" applyAlignment="1">
      <alignment horizontal="right"/>
    </xf>
    <xf numFmtId="15" fontId="3" fillId="0" borderId="0" xfId="0" applyNumberFormat="1" applyFont="1" applyAlignment="1">
      <alignment horizontal="center" vertical="center"/>
    </xf>
    <xf numFmtId="44" fontId="5" fillId="3" borderId="3" xfId="2" applyFont="1" applyFill="1" applyBorder="1" applyAlignment="1">
      <alignment horizontal="center"/>
    </xf>
    <xf numFmtId="44" fontId="5" fillId="0" borderId="3" xfId="2" applyFont="1" applyBorder="1"/>
    <xf numFmtId="44" fontId="3" fillId="0" borderId="2" xfId="2" applyFont="1" applyFill="1" applyBorder="1"/>
    <xf numFmtId="44" fontId="3" fillId="0" borderId="0" xfId="2" applyFont="1" applyBorder="1"/>
    <xf numFmtId="43" fontId="3" fillId="0" borderId="0" xfId="0" applyNumberFormat="1" applyFont="1" applyAlignment="1">
      <alignment horizontal="justify"/>
    </xf>
    <xf numFmtId="164" fontId="3" fillId="0" borderId="0" xfId="2" applyNumberFormat="1" applyFont="1" applyBorder="1"/>
    <xf numFmtId="0" fontId="8" fillId="6" borderId="0" xfId="0" applyFont="1" applyFill="1" applyBorder="1" applyAlignment="1">
      <alignment vertical="center" wrapText="1"/>
    </xf>
    <xf numFmtId="44" fontId="0" fillId="0" borderId="0" xfId="0" applyNumberFormat="1"/>
    <xf numFmtId="164" fontId="0" fillId="0" borderId="0" xfId="0" applyNumberFormat="1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43" fontId="5" fillId="0" borderId="0" xfId="1" applyFont="1" applyFill="1"/>
    <xf numFmtId="9" fontId="5" fillId="0" borderId="0" xfId="1" applyNumberFormat="1" applyFont="1"/>
    <xf numFmtId="44" fontId="5" fillId="0" borderId="3" xfId="2" applyFont="1" applyFill="1" applyBorder="1"/>
    <xf numFmtId="0" fontId="3" fillId="0" borderId="2" xfId="0" applyFont="1" applyFill="1" applyBorder="1" applyAlignment="1">
      <alignment horizontal="left" vertical="center" wrapText="1"/>
    </xf>
    <xf numFmtId="164" fontId="3" fillId="0" borderId="1" xfId="2" applyNumberFormat="1" applyFont="1" applyFill="1" applyBorder="1"/>
    <xf numFmtId="15" fontId="3" fillId="0" borderId="3" xfId="0" applyNumberFormat="1" applyFont="1" applyFill="1" applyBorder="1" applyAlignment="1">
      <alignment horizontal="center" vertical="center"/>
    </xf>
    <xf numFmtId="43" fontId="3" fillId="0" borderId="2" xfId="1" applyFont="1" applyFill="1" applyBorder="1"/>
    <xf numFmtId="15" fontId="3" fillId="0" borderId="2" xfId="0" applyNumberFormat="1" applyFont="1" applyFill="1" applyBorder="1" applyAlignment="1">
      <alignment horizontal="center" vertical="center"/>
    </xf>
    <xf numFmtId="44" fontId="3" fillId="0" borderId="3" xfId="2" applyFont="1" applyFill="1" applyBorder="1"/>
    <xf numFmtId="15" fontId="3" fillId="0" borderId="3" xfId="0" applyNumberFormat="1" applyFont="1" applyFill="1" applyBorder="1" applyAlignment="1">
      <alignment horizontal="center" vertical="top"/>
    </xf>
    <xf numFmtId="44" fontId="3" fillId="0" borderId="16" xfId="2" applyFont="1" applyFill="1" applyBorder="1"/>
    <xf numFmtId="164" fontId="3" fillId="0" borderId="1" xfId="2" applyNumberFormat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horizontal="center" vertical="center"/>
    </xf>
    <xf numFmtId="9" fontId="3" fillId="0" borderId="17" xfId="3" applyFont="1" applyBorder="1" applyAlignment="1">
      <alignment horizontal="center" vertical="center"/>
    </xf>
    <xf numFmtId="10" fontId="3" fillId="0" borderId="17" xfId="3" applyNumberFormat="1" applyFont="1" applyBorder="1" applyAlignment="1">
      <alignment horizontal="right" vertical="center"/>
    </xf>
    <xf numFmtId="9" fontId="3" fillId="0" borderId="17" xfId="3" applyFont="1" applyBorder="1" applyAlignment="1">
      <alignment horizontal="right" vertical="center"/>
    </xf>
    <xf numFmtId="44" fontId="3" fillId="0" borderId="1" xfId="2" applyFont="1" applyFill="1" applyBorder="1"/>
    <xf numFmtId="43" fontId="3" fillId="0" borderId="1" xfId="1" applyFont="1" applyFill="1" applyBorder="1" applyAlignment="1">
      <alignment horizontal="center" vertical="center"/>
    </xf>
    <xf numFmtId="9" fontId="3" fillId="0" borderId="2" xfId="3" applyFont="1" applyFill="1" applyBorder="1" applyAlignment="1">
      <alignment horizontal="center" vertical="center"/>
    </xf>
    <xf numFmtId="10" fontId="3" fillId="0" borderId="2" xfId="3" applyNumberFormat="1" applyFont="1" applyFill="1" applyBorder="1" applyAlignment="1">
      <alignment vertical="top"/>
    </xf>
    <xf numFmtId="9" fontId="3" fillId="0" borderId="2" xfId="3" applyFont="1" applyFill="1" applyBorder="1" applyAlignment="1">
      <alignment vertical="top"/>
    </xf>
    <xf numFmtId="43" fontId="3" fillId="0" borderId="1" xfId="1" applyFont="1" applyFill="1" applyBorder="1" applyAlignment="1">
      <alignment horizontal="right" vertical="center"/>
    </xf>
    <xf numFmtId="10" fontId="3" fillId="0" borderId="2" xfId="3" applyNumberFormat="1" applyFont="1" applyFill="1" applyBorder="1" applyAlignment="1">
      <alignment horizontal="right" vertical="center"/>
    </xf>
    <xf numFmtId="9" fontId="3" fillId="0" borderId="2" xfId="3" applyFont="1" applyFill="1" applyBorder="1" applyAlignment="1">
      <alignment horizontal="right" vertical="center"/>
    </xf>
    <xf numFmtId="15" fontId="3" fillId="0" borderId="2" xfId="0" applyNumberFormat="1" applyFont="1" applyFill="1" applyBorder="1" applyAlignment="1">
      <alignment horizontal="center" vertical="top"/>
    </xf>
    <xf numFmtId="166" fontId="3" fillId="0" borderId="0" xfId="1" applyNumberFormat="1" applyFont="1" applyFill="1"/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justify"/>
    </xf>
    <xf numFmtId="0" fontId="3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5" fillId="0" borderId="1" xfId="0" applyFont="1" applyBorder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647695</xdr:colOff>
      <xdr:row>0</xdr:row>
      <xdr:rowOff>39066</xdr:rowOff>
    </xdr:from>
    <xdr:to>
      <xdr:col>15</xdr:col>
      <xdr:colOff>390365</xdr:colOff>
      <xdr:row>6</xdr:row>
      <xdr:rowOff>139116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801720" y="39066"/>
          <a:ext cx="1666721" cy="12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91440</xdr:colOff>
      <xdr:row>0</xdr:row>
      <xdr:rowOff>160020</xdr:rowOff>
    </xdr:from>
    <xdr:to>
      <xdr:col>0</xdr:col>
      <xdr:colOff>1793451</xdr:colOff>
      <xdr:row>2</xdr:row>
      <xdr:rowOff>149401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786F98F-94F2-664B-8D05-063CD2259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40" y="160020"/>
          <a:ext cx="1702011" cy="324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93"/>
  <sheetViews>
    <sheetView showGridLines="0" tabSelected="1" topLeftCell="A22" zoomScale="76" zoomScaleNormal="76" workbookViewId="0">
      <selection activeCell="M92" sqref="M92"/>
    </sheetView>
  </sheetViews>
  <sheetFormatPr baseColWidth="10" defaultRowHeight="12.75" x14ac:dyDescent="0.2"/>
  <cols>
    <col min="1" max="1" width="29.5703125" style="16" customWidth="1"/>
    <col min="2" max="2" width="19.5703125" bestFit="1" customWidth="1"/>
    <col min="3" max="3" width="11" customWidth="1"/>
    <col min="4" max="4" width="13.7109375" bestFit="1" customWidth="1"/>
    <col min="5" max="6" width="13.85546875" bestFit="1" customWidth="1"/>
    <col min="7" max="7" width="13.85546875" customWidth="1"/>
    <col min="8" max="8" width="13.85546875" bestFit="1" customWidth="1"/>
    <col min="9" max="12" width="14.42578125" bestFit="1" customWidth="1"/>
    <col min="13" max="13" width="14.85546875" bestFit="1" customWidth="1"/>
    <col min="14" max="15" width="14.42578125" bestFit="1" customWidth="1"/>
    <col min="16" max="16" width="14.85546875" style="1" bestFit="1" customWidth="1"/>
    <col min="17" max="17" width="14.85546875" style="100" bestFit="1" customWidth="1"/>
    <col min="18" max="18" width="15.140625" customWidth="1"/>
  </cols>
  <sheetData>
    <row r="1" spans="1:18" x14ac:dyDescent="0.2">
      <c r="A1" s="17"/>
      <c r="B1" s="20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0"/>
      <c r="O1" s="21"/>
      <c r="P1" s="32"/>
    </row>
    <row r="2" spans="1:18" x14ac:dyDescent="0.2">
      <c r="A2" s="18"/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  <c r="N2" s="23"/>
      <c r="O2" s="24"/>
      <c r="P2" s="33"/>
    </row>
    <row r="3" spans="1:18" ht="15.75" x14ac:dyDescent="0.25">
      <c r="A3" s="18"/>
      <c r="B3" s="136" t="s">
        <v>52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8"/>
      <c r="N3" s="23"/>
      <c r="O3" s="24"/>
      <c r="P3" s="33"/>
    </row>
    <row r="4" spans="1:18" ht="15.75" x14ac:dyDescent="0.25">
      <c r="A4" s="18"/>
      <c r="B4" s="26"/>
      <c r="C4" s="27"/>
      <c r="D4" s="27"/>
      <c r="E4" s="27"/>
      <c r="F4" s="27"/>
      <c r="G4" s="27"/>
      <c r="H4" s="27"/>
      <c r="I4" s="27"/>
      <c r="J4" s="27"/>
      <c r="K4" s="27"/>
      <c r="L4" s="27"/>
      <c r="M4" s="28"/>
      <c r="N4" s="23"/>
      <c r="O4" s="24"/>
      <c r="P4" s="33"/>
    </row>
    <row r="5" spans="1:18" ht="15.75" x14ac:dyDescent="0.25">
      <c r="A5" s="18"/>
      <c r="B5" s="136" t="s">
        <v>19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8"/>
      <c r="N5" s="23"/>
      <c r="O5" s="24"/>
      <c r="P5" s="33"/>
    </row>
    <row r="6" spans="1:18" ht="15.75" x14ac:dyDescent="0.25">
      <c r="A6" s="18"/>
      <c r="B6" s="136" t="s">
        <v>21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8"/>
      <c r="N6" s="23"/>
      <c r="O6" s="24"/>
      <c r="P6" s="33"/>
    </row>
    <row r="7" spans="1:18" ht="13.5" thickBot="1" x14ac:dyDescent="0.25">
      <c r="A7" s="19"/>
      <c r="B7" s="29"/>
      <c r="C7" s="30"/>
      <c r="D7" s="30"/>
      <c r="E7" s="30"/>
      <c r="F7" s="30"/>
      <c r="G7" s="30"/>
      <c r="H7" s="30"/>
      <c r="I7" s="30"/>
      <c r="J7" s="30"/>
      <c r="K7" s="30"/>
      <c r="L7" s="30"/>
      <c r="M7" s="31"/>
      <c r="N7" s="29"/>
      <c r="O7" s="30"/>
      <c r="P7" s="34"/>
    </row>
    <row r="8" spans="1:18" x14ac:dyDescent="0.2">
      <c r="A8"/>
    </row>
    <row r="9" spans="1:18" ht="18" x14ac:dyDescent="0.2">
      <c r="A9"/>
      <c r="D9" s="96"/>
      <c r="E9" s="97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</row>
    <row r="10" spans="1:18" s="7" customFormat="1" ht="12" x14ac:dyDescent="0.2">
      <c r="A10" s="77" t="s">
        <v>22</v>
      </c>
      <c r="B10" s="82"/>
      <c r="P10" s="8"/>
      <c r="Q10" s="101"/>
    </row>
    <row r="11" spans="1:18" s="7" customFormat="1" ht="12.75" customHeight="1" x14ac:dyDescent="0.2">
      <c r="A11" s="139" t="s">
        <v>0</v>
      </c>
      <c r="B11" s="139" t="s">
        <v>1</v>
      </c>
      <c r="C11" s="83" t="s">
        <v>2</v>
      </c>
      <c r="D11" s="141" t="s">
        <v>58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2"/>
      <c r="Q11" s="101"/>
    </row>
    <row r="12" spans="1:18" s="7" customFormat="1" ht="12" x14ac:dyDescent="0.2">
      <c r="A12" s="140"/>
      <c r="B12" s="140"/>
      <c r="C12" s="84" t="s">
        <v>3</v>
      </c>
      <c r="D12" s="85" t="s">
        <v>4</v>
      </c>
      <c r="E12" s="85" t="s">
        <v>5</v>
      </c>
      <c r="F12" s="85" t="s">
        <v>6</v>
      </c>
      <c r="G12" s="85" t="s">
        <v>7</v>
      </c>
      <c r="H12" s="85" t="s">
        <v>8</v>
      </c>
      <c r="I12" s="85" t="s">
        <v>9</v>
      </c>
      <c r="J12" s="85" t="s">
        <v>10</v>
      </c>
      <c r="K12" s="85" t="s">
        <v>11</v>
      </c>
      <c r="L12" s="85" t="s">
        <v>12</v>
      </c>
      <c r="M12" s="85" t="s">
        <v>13</v>
      </c>
      <c r="N12" s="85" t="s">
        <v>14</v>
      </c>
      <c r="O12" s="85" t="s">
        <v>15</v>
      </c>
      <c r="P12" s="86" t="s">
        <v>16</v>
      </c>
      <c r="Q12" s="102"/>
    </row>
    <row r="13" spans="1:18" s="7" customFormat="1" ht="12" x14ac:dyDescent="0.2">
      <c r="A13" s="132" t="s">
        <v>48</v>
      </c>
      <c r="B13" s="132"/>
      <c r="C13" s="6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52"/>
      <c r="R13" s="8"/>
    </row>
    <row r="14" spans="1:18" s="7" customFormat="1" ht="18.600000000000001" customHeight="1" x14ac:dyDescent="0.2">
      <c r="A14" s="134" t="s">
        <v>57</v>
      </c>
      <c r="B14" s="108">
        <v>5819663.6399999997</v>
      </c>
      <c r="C14" s="109">
        <v>44495</v>
      </c>
      <c r="D14" s="2"/>
      <c r="E14" s="2"/>
      <c r="F14" s="2"/>
      <c r="G14" s="2"/>
      <c r="H14" s="2"/>
      <c r="I14" s="2"/>
      <c r="J14" s="2"/>
      <c r="K14" s="2"/>
      <c r="L14" s="49"/>
      <c r="M14" s="49">
        <f t="shared" ref="D14:O16" si="0">M15*$B14</f>
        <v>315891.34237919998</v>
      </c>
      <c r="N14" s="49">
        <f t="shared" si="0"/>
        <v>2598828.9950783998</v>
      </c>
      <c r="O14" s="49">
        <f t="shared" si="0"/>
        <v>2904943.3025423996</v>
      </c>
      <c r="P14" s="2">
        <f t="shared" ref="P14:P17" si="1">SUM(D14:O14)</f>
        <v>5819663.6399999987</v>
      </c>
      <c r="Q14" s="103"/>
      <c r="R14" s="8"/>
    </row>
    <row r="15" spans="1:18" s="7" customFormat="1" ht="18.600000000000001" customHeight="1" x14ac:dyDescent="0.2">
      <c r="A15" s="135"/>
      <c r="B15" s="110"/>
      <c r="C15" s="111">
        <v>44560</v>
      </c>
      <c r="D15" s="38"/>
      <c r="E15" s="38"/>
      <c r="F15" s="38"/>
      <c r="G15" s="38"/>
      <c r="H15" s="38"/>
      <c r="I15" s="38"/>
      <c r="J15" s="38"/>
      <c r="K15" s="38"/>
      <c r="L15" s="56"/>
      <c r="M15" s="56">
        <v>5.4280000000000002E-2</v>
      </c>
      <c r="N15" s="56">
        <v>0.44656000000000001</v>
      </c>
      <c r="O15" s="56">
        <v>0.49915999999999999</v>
      </c>
      <c r="P15" s="35">
        <f t="shared" si="1"/>
        <v>1</v>
      </c>
      <c r="Q15" s="103"/>
      <c r="R15" s="8"/>
    </row>
    <row r="16" spans="1:18" s="7" customFormat="1" ht="18.600000000000001" customHeight="1" x14ac:dyDescent="0.2">
      <c r="A16" s="134" t="s">
        <v>53</v>
      </c>
      <c r="B16" s="93">
        <v>21800811</v>
      </c>
      <c r="C16" s="111">
        <v>44197</v>
      </c>
      <c r="D16" s="49">
        <f t="shared" si="0"/>
        <v>2180081.1</v>
      </c>
      <c r="E16" s="49">
        <f t="shared" si="0"/>
        <v>2180081.1</v>
      </c>
      <c r="F16" s="49">
        <f t="shared" si="0"/>
        <v>2180081.1</v>
      </c>
      <c r="G16" s="49">
        <f t="shared" si="0"/>
        <v>2180081.1</v>
      </c>
      <c r="H16" s="49">
        <f t="shared" si="0"/>
        <v>2180081.1</v>
      </c>
      <c r="I16" s="49">
        <f t="shared" si="0"/>
        <v>2180081.1</v>
      </c>
      <c r="J16" s="49">
        <f t="shared" si="0"/>
        <v>2180081.1</v>
      </c>
      <c r="K16" s="49">
        <f t="shared" si="0"/>
        <v>2180081.1</v>
      </c>
      <c r="L16" s="49">
        <f t="shared" si="0"/>
        <v>2180081.1</v>
      </c>
      <c r="M16" s="49">
        <f t="shared" si="0"/>
        <v>2180081.1</v>
      </c>
      <c r="N16" s="49"/>
      <c r="O16" s="49"/>
      <c r="P16" s="49">
        <f>SUM(D16:O16)</f>
        <v>21800811.000000004</v>
      </c>
      <c r="Q16" s="103"/>
      <c r="R16" s="8"/>
    </row>
    <row r="17" spans="1:18" s="7" customFormat="1" ht="18.600000000000001" customHeight="1" x14ac:dyDescent="0.2">
      <c r="A17" s="135"/>
      <c r="B17" s="110"/>
      <c r="C17" s="111">
        <v>44500</v>
      </c>
      <c r="D17" s="56">
        <v>0.1</v>
      </c>
      <c r="E17" s="56">
        <v>0.1</v>
      </c>
      <c r="F17" s="56">
        <v>0.1</v>
      </c>
      <c r="G17" s="56">
        <v>0.1</v>
      </c>
      <c r="H17" s="56">
        <v>0.1</v>
      </c>
      <c r="I17" s="56">
        <v>0.1</v>
      </c>
      <c r="J17" s="56">
        <v>0.1</v>
      </c>
      <c r="K17" s="56">
        <v>0.1</v>
      </c>
      <c r="L17" s="56">
        <v>0.1</v>
      </c>
      <c r="M17" s="56">
        <v>0.1</v>
      </c>
      <c r="N17" s="56"/>
      <c r="O17" s="56"/>
      <c r="P17" s="55">
        <f t="shared" si="1"/>
        <v>0.99999999999999989</v>
      </c>
      <c r="Q17" s="103"/>
      <c r="R17" s="8"/>
    </row>
    <row r="18" spans="1:18" s="7" customFormat="1" ht="24.6" customHeight="1" x14ac:dyDescent="0.2">
      <c r="A18" s="134" t="s">
        <v>54</v>
      </c>
      <c r="B18" s="93">
        <v>29930354</v>
      </c>
      <c r="C18" s="111">
        <v>44291</v>
      </c>
      <c r="D18" s="49"/>
      <c r="E18" s="49"/>
      <c r="F18" s="49"/>
      <c r="G18" s="49">
        <f>$B$18*G19</f>
        <v>3325594.8888888885</v>
      </c>
      <c r="H18" s="49">
        <f t="shared" ref="H18:O18" si="2">$B$18*H19</f>
        <v>3325594.8888888885</v>
      </c>
      <c r="I18" s="49">
        <f t="shared" si="2"/>
        <v>3325594.8888888885</v>
      </c>
      <c r="J18" s="49">
        <f t="shared" si="2"/>
        <v>3325594.8888888885</v>
      </c>
      <c r="K18" s="49">
        <f t="shared" si="2"/>
        <v>3325594.8888888885</v>
      </c>
      <c r="L18" s="49">
        <f t="shared" si="2"/>
        <v>3325594.8888888885</v>
      </c>
      <c r="M18" s="49">
        <f t="shared" si="2"/>
        <v>3325594.8888888885</v>
      </c>
      <c r="N18" s="49">
        <f t="shared" si="2"/>
        <v>3325594.8888888885</v>
      </c>
      <c r="O18" s="49">
        <f t="shared" si="2"/>
        <v>3325594.8888888885</v>
      </c>
      <c r="P18" s="49">
        <f>SUM(D18:O18)</f>
        <v>29930353.999999996</v>
      </c>
      <c r="Q18" s="103"/>
      <c r="R18" s="8"/>
    </row>
    <row r="19" spans="1:18" s="7" customFormat="1" ht="24.6" customHeight="1" x14ac:dyDescent="0.2">
      <c r="A19" s="135"/>
      <c r="B19" s="110"/>
      <c r="C19" s="111">
        <v>44787</v>
      </c>
      <c r="D19" s="56"/>
      <c r="E19" s="56"/>
      <c r="F19" s="56"/>
      <c r="G19" s="56">
        <f>1/9</f>
        <v>0.1111111111111111</v>
      </c>
      <c r="H19" s="56">
        <f t="shared" ref="H19:O19" si="3">1/9</f>
        <v>0.1111111111111111</v>
      </c>
      <c r="I19" s="56">
        <f t="shared" si="3"/>
        <v>0.1111111111111111</v>
      </c>
      <c r="J19" s="56">
        <f t="shared" si="3"/>
        <v>0.1111111111111111</v>
      </c>
      <c r="K19" s="56">
        <f t="shared" si="3"/>
        <v>0.1111111111111111</v>
      </c>
      <c r="L19" s="56">
        <f t="shared" si="3"/>
        <v>0.1111111111111111</v>
      </c>
      <c r="M19" s="56">
        <f t="shared" si="3"/>
        <v>0.1111111111111111</v>
      </c>
      <c r="N19" s="56">
        <f t="shared" si="3"/>
        <v>0.1111111111111111</v>
      </c>
      <c r="O19" s="56">
        <f t="shared" si="3"/>
        <v>0.1111111111111111</v>
      </c>
      <c r="P19" s="55">
        <f>SUM(D19:O19)</f>
        <v>1.0000000000000002</v>
      </c>
      <c r="Q19" s="103"/>
      <c r="R19" s="8"/>
    </row>
    <row r="20" spans="1:18" s="7" customFormat="1" ht="12.6" customHeight="1" x14ac:dyDescent="0.2">
      <c r="A20" s="12" t="s">
        <v>17</v>
      </c>
      <c r="B20" s="106">
        <f>SUM(B14:B19)</f>
        <v>57550828.640000001</v>
      </c>
      <c r="C20" s="3"/>
      <c r="D20" s="74">
        <f t="shared" ref="D20:P20" si="4">D14+D16+D18</f>
        <v>2180081.1</v>
      </c>
      <c r="E20" s="74">
        <f t="shared" si="4"/>
        <v>2180081.1</v>
      </c>
      <c r="F20" s="74">
        <f t="shared" si="4"/>
        <v>2180081.1</v>
      </c>
      <c r="G20" s="74">
        <f t="shared" si="4"/>
        <v>5505675.9888888886</v>
      </c>
      <c r="H20" s="74">
        <f t="shared" si="4"/>
        <v>5505675.9888888886</v>
      </c>
      <c r="I20" s="74">
        <f t="shared" si="4"/>
        <v>5505675.9888888886</v>
      </c>
      <c r="J20" s="74">
        <f t="shared" si="4"/>
        <v>5505675.9888888886</v>
      </c>
      <c r="K20" s="74">
        <f t="shared" si="4"/>
        <v>5505675.9888888886</v>
      </c>
      <c r="L20" s="74">
        <f t="shared" si="4"/>
        <v>5505675.9888888886</v>
      </c>
      <c r="M20" s="74">
        <f t="shared" si="4"/>
        <v>5821567.3312680889</v>
      </c>
      <c r="N20" s="74">
        <f t="shared" si="4"/>
        <v>5924423.8839672878</v>
      </c>
      <c r="O20" s="74">
        <f t="shared" si="4"/>
        <v>6230538.1914312877</v>
      </c>
      <c r="P20" s="74">
        <f t="shared" si="4"/>
        <v>57550828.640000001</v>
      </c>
      <c r="Q20" s="104"/>
      <c r="R20" s="75"/>
    </row>
    <row r="21" spans="1:18" s="7" customFormat="1" ht="12.75" customHeight="1" x14ac:dyDescent="0.2">
      <c r="A21" s="95"/>
      <c r="B21" s="54"/>
      <c r="C21" s="90"/>
      <c r="D21" s="55">
        <f>D20/$B20</f>
        <v>3.7880968033269312E-2</v>
      </c>
      <c r="E21" s="55">
        <f>E20/$B20</f>
        <v>3.7880968033269312E-2</v>
      </c>
      <c r="F21" s="55">
        <f>F20/$B20</f>
        <v>3.7880968033269312E-2</v>
      </c>
      <c r="G21" s="55">
        <f t="shared" ref="G21:O21" si="5">G20/$B20</f>
        <v>9.5666319999122229E-2</v>
      </c>
      <c r="H21" s="55">
        <f t="shared" si="5"/>
        <v>9.5666319999122229E-2</v>
      </c>
      <c r="I21" s="55">
        <f t="shared" si="5"/>
        <v>9.5666319999122229E-2</v>
      </c>
      <c r="J21" s="55">
        <f t="shared" si="5"/>
        <v>9.5666319999122229E-2</v>
      </c>
      <c r="K21" s="55">
        <f t="shared" si="5"/>
        <v>9.5666319999122229E-2</v>
      </c>
      <c r="L21" s="55">
        <f t="shared" si="5"/>
        <v>9.5666319999122229E-2</v>
      </c>
      <c r="M21" s="55">
        <f t="shared" si="5"/>
        <v>0.10115523040830518</v>
      </c>
      <c r="N21" s="55">
        <f t="shared" si="5"/>
        <v>0.10294246015164392</v>
      </c>
      <c r="O21" s="55">
        <f t="shared" si="5"/>
        <v>0.10826148534550949</v>
      </c>
      <c r="P21" s="55">
        <f>P20/$B20</f>
        <v>1</v>
      </c>
      <c r="Q21" s="104"/>
      <c r="R21" s="75"/>
    </row>
    <row r="22" spans="1:18" s="7" customFormat="1" ht="7.15" customHeight="1" x14ac:dyDescent="0.2">
      <c r="A22" s="4"/>
      <c r="B22" s="5"/>
      <c r="C22" s="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52"/>
      <c r="R22" s="8"/>
    </row>
    <row r="23" spans="1:18" s="76" customFormat="1" ht="12" x14ac:dyDescent="0.2">
      <c r="A23" s="41" t="s">
        <v>50</v>
      </c>
      <c r="B23" s="91">
        <f>B20</f>
        <v>57550828.640000001</v>
      </c>
      <c r="C23" s="42"/>
      <c r="D23" s="43">
        <f>D20</f>
        <v>2180081.1</v>
      </c>
      <c r="E23" s="43">
        <f t="shared" ref="E23:O23" si="6">E20</f>
        <v>2180081.1</v>
      </c>
      <c r="F23" s="43">
        <f t="shared" si="6"/>
        <v>2180081.1</v>
      </c>
      <c r="G23" s="43">
        <f t="shared" si="6"/>
        <v>5505675.9888888886</v>
      </c>
      <c r="H23" s="43">
        <f t="shared" si="6"/>
        <v>5505675.9888888886</v>
      </c>
      <c r="I23" s="43">
        <f t="shared" si="6"/>
        <v>5505675.9888888886</v>
      </c>
      <c r="J23" s="43">
        <f t="shared" si="6"/>
        <v>5505675.9888888886</v>
      </c>
      <c r="K23" s="43">
        <f t="shared" si="6"/>
        <v>5505675.9888888886</v>
      </c>
      <c r="L23" s="43">
        <f t="shared" si="6"/>
        <v>5505675.9888888886</v>
      </c>
      <c r="M23" s="43">
        <f t="shared" si="6"/>
        <v>5821567.3312680889</v>
      </c>
      <c r="N23" s="43">
        <f t="shared" si="6"/>
        <v>5924423.8839672878</v>
      </c>
      <c r="O23" s="43">
        <f t="shared" si="6"/>
        <v>6230538.1914312877</v>
      </c>
      <c r="P23" s="43">
        <f>P20</f>
        <v>57550828.640000001</v>
      </c>
      <c r="Q23" s="104"/>
      <c r="R23" s="75"/>
    </row>
    <row r="24" spans="1:18" s="76" customFormat="1" ht="12" x14ac:dyDescent="0.2">
      <c r="A24" s="44"/>
      <c r="B24" s="42"/>
      <c r="C24" s="42"/>
      <c r="D24" s="47">
        <f>D23/$B23</f>
        <v>3.7880968033269312E-2</v>
      </c>
      <c r="E24" s="47">
        <f t="shared" ref="E24:P24" si="7">E23/$B23</f>
        <v>3.7880968033269312E-2</v>
      </c>
      <c r="F24" s="47">
        <f t="shared" si="7"/>
        <v>3.7880968033269312E-2</v>
      </c>
      <c r="G24" s="47">
        <f t="shared" si="7"/>
        <v>9.5666319999122229E-2</v>
      </c>
      <c r="H24" s="47">
        <f t="shared" si="7"/>
        <v>9.5666319999122229E-2</v>
      </c>
      <c r="I24" s="47">
        <f t="shared" si="7"/>
        <v>9.5666319999122229E-2</v>
      </c>
      <c r="J24" s="47">
        <f t="shared" si="7"/>
        <v>9.5666319999122229E-2</v>
      </c>
      <c r="K24" s="47">
        <f t="shared" si="7"/>
        <v>9.5666319999122229E-2</v>
      </c>
      <c r="L24" s="47">
        <f t="shared" si="7"/>
        <v>9.5666319999122229E-2</v>
      </c>
      <c r="M24" s="47">
        <f t="shared" si="7"/>
        <v>0.10115523040830518</v>
      </c>
      <c r="N24" s="47">
        <f t="shared" si="7"/>
        <v>0.10294246015164392</v>
      </c>
      <c r="O24" s="47">
        <f t="shared" si="7"/>
        <v>0.10826148534550949</v>
      </c>
      <c r="P24" s="45">
        <f t="shared" si="7"/>
        <v>1</v>
      </c>
      <c r="Q24" s="104"/>
      <c r="R24" s="75"/>
    </row>
    <row r="25" spans="1:18" s="7" customFormat="1" ht="6.6" customHeight="1" x14ac:dyDescent="0.2">
      <c r="A25" s="4"/>
      <c r="B25" s="5"/>
      <c r="C25" s="9"/>
      <c r="D25" s="87"/>
      <c r="E25" s="87"/>
      <c r="F25" s="87"/>
      <c r="G25" s="87"/>
      <c r="H25" s="87"/>
      <c r="I25" s="88"/>
      <c r="J25" s="87"/>
      <c r="K25" s="89"/>
      <c r="L25" s="52"/>
      <c r="N25" s="87"/>
      <c r="O25" s="88"/>
      <c r="P25" s="8"/>
      <c r="Q25" s="52"/>
      <c r="R25" s="8"/>
    </row>
    <row r="26" spans="1:18" s="7" customFormat="1" ht="12" x14ac:dyDescent="0.2">
      <c r="A26" s="78" t="s">
        <v>23</v>
      </c>
      <c r="B26" s="10"/>
      <c r="C26" s="9"/>
      <c r="E26" s="8"/>
      <c r="F26" s="8"/>
      <c r="G26" s="8"/>
      <c r="H26" s="8"/>
      <c r="I26" s="8"/>
      <c r="J26" s="8"/>
      <c r="K26" s="8"/>
      <c r="L26" s="53"/>
      <c r="M26" s="50"/>
      <c r="N26" s="8"/>
      <c r="O26" s="8"/>
      <c r="P26" s="8"/>
      <c r="Q26" s="52"/>
      <c r="R26" s="8"/>
    </row>
    <row r="27" spans="1:18" s="7" customFormat="1" ht="12" hidden="1" x14ac:dyDescent="0.2">
      <c r="A27" s="11"/>
      <c r="B27" s="5"/>
      <c r="C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52"/>
      <c r="R27" s="8"/>
    </row>
    <row r="28" spans="1:18" s="7" customFormat="1" ht="13.9" customHeight="1" x14ac:dyDescent="0.2">
      <c r="A28" s="130" t="s">
        <v>51</v>
      </c>
      <c r="B28" s="120">
        <v>11957733.23</v>
      </c>
      <c r="C28" s="109">
        <v>44266</v>
      </c>
      <c r="D28" s="49"/>
      <c r="E28" s="49"/>
      <c r="F28" s="49">
        <v>722335.27</v>
      </c>
      <c r="G28" s="49">
        <v>2310488.71</v>
      </c>
      <c r="H28" s="49">
        <v>2387505.42</v>
      </c>
      <c r="I28" s="49">
        <v>2305948.27</v>
      </c>
      <c r="J28" s="49">
        <v>1201362.6100000001</v>
      </c>
      <c r="K28" s="49">
        <f>B28-8927640.28</f>
        <v>3030092.9500000011</v>
      </c>
      <c r="L28" s="49"/>
      <c r="M28" s="49"/>
      <c r="N28" s="49"/>
      <c r="O28" s="49"/>
      <c r="P28" s="49">
        <f>SUM(D28:O28)</f>
        <v>11957733.23</v>
      </c>
      <c r="Q28" s="52"/>
      <c r="R28" s="8"/>
    </row>
    <row r="29" spans="1:18" s="7" customFormat="1" ht="12" customHeight="1" x14ac:dyDescent="0.2">
      <c r="A29" s="131"/>
      <c r="B29" s="93"/>
      <c r="C29" s="128">
        <v>44424</v>
      </c>
      <c r="D29" s="71"/>
      <c r="E29" s="123"/>
      <c r="F29" s="123">
        <f>(F28/P28)</f>
        <v>6.0407374550535943E-2</v>
      </c>
      <c r="G29" s="123">
        <f>G28/P28</f>
        <v>0.19322129583919476</v>
      </c>
      <c r="H29" s="123">
        <f>H28/P28</f>
        <v>0.19966204079633912</v>
      </c>
      <c r="I29" s="123">
        <f>I28/P28</f>
        <v>0.19284158842202234</v>
      </c>
      <c r="J29" s="123">
        <f>J28/P28</f>
        <v>0.10046742027878473</v>
      </c>
      <c r="K29" s="123">
        <f>K28/P28</f>
        <v>0.25340028011312316</v>
      </c>
      <c r="L29" s="123"/>
      <c r="M29" s="123"/>
      <c r="N29" s="123"/>
      <c r="O29" s="124"/>
      <c r="P29" s="124">
        <f>SUM(D29:O29)</f>
        <v>1</v>
      </c>
      <c r="Q29" s="52"/>
      <c r="R29" s="8"/>
    </row>
    <row r="30" spans="1:18" s="7" customFormat="1" ht="12" x14ac:dyDescent="0.2">
      <c r="A30" s="130" t="s">
        <v>67</v>
      </c>
      <c r="B30" s="120">
        <v>6032160.1100000003</v>
      </c>
      <c r="C30" s="109">
        <v>44438</v>
      </c>
      <c r="D30" s="49"/>
      <c r="E30" s="49"/>
      <c r="F30" s="49"/>
      <c r="G30" s="49"/>
      <c r="H30" s="49"/>
      <c r="I30" s="49"/>
      <c r="J30" s="49"/>
      <c r="K30" s="49">
        <f>$B$30*K31</f>
        <v>17702.204876204309</v>
      </c>
      <c r="L30" s="49">
        <f t="shared" ref="L30:O30" si="8">$B$30*L31</f>
        <v>1094014.9774378936</v>
      </c>
      <c r="M30" s="49">
        <f t="shared" si="8"/>
        <v>2221371.1437994842</v>
      </c>
      <c r="N30" s="49">
        <f t="shared" si="8"/>
        <v>2333298.7705241046</v>
      </c>
      <c r="O30" s="49">
        <f t="shared" si="8"/>
        <v>365773.01336231449</v>
      </c>
      <c r="P30" s="49">
        <f t="shared" ref="P30:P31" si="9">SUM(D30:O30)</f>
        <v>6032160.1100000013</v>
      </c>
      <c r="Q30" s="52"/>
      <c r="R30" s="8"/>
    </row>
    <row r="31" spans="1:18" s="7" customFormat="1" ht="12" x14ac:dyDescent="0.2">
      <c r="A31" s="131"/>
      <c r="B31" s="93"/>
      <c r="C31" s="128">
        <v>44545</v>
      </c>
      <c r="D31" s="71"/>
      <c r="E31" s="72"/>
      <c r="F31" s="123"/>
      <c r="G31" s="123"/>
      <c r="H31" s="123"/>
      <c r="I31" s="123"/>
      <c r="J31" s="123"/>
      <c r="K31" s="123">
        <v>2.9346377671338546E-3</v>
      </c>
      <c r="L31" s="123">
        <v>0.18136371672632767</v>
      </c>
      <c r="M31" s="123">
        <v>0.36825467217240099</v>
      </c>
      <c r="N31" s="123">
        <v>0.38680982069027081</v>
      </c>
      <c r="O31" s="123">
        <v>6.0637152643866821E-2</v>
      </c>
      <c r="P31" s="124">
        <f t="shared" si="9"/>
        <v>1</v>
      </c>
      <c r="Q31" s="52"/>
      <c r="R31" s="8"/>
    </row>
    <row r="32" spans="1:18" s="76" customFormat="1" ht="12" x14ac:dyDescent="0.2">
      <c r="A32" s="130" t="s">
        <v>55</v>
      </c>
      <c r="B32" s="120">
        <v>7022149.9299999997</v>
      </c>
      <c r="C32" s="109">
        <v>44431</v>
      </c>
      <c r="D32" s="49"/>
      <c r="E32" s="49"/>
      <c r="F32" s="49"/>
      <c r="G32" s="49"/>
      <c r="H32" s="49"/>
      <c r="I32" s="49"/>
      <c r="J32" s="49"/>
      <c r="K32" s="49">
        <f>$B$32*K33</f>
        <v>14817.391216893564</v>
      </c>
      <c r="L32" s="49">
        <f t="shared" ref="L32:O32" si="10">$B$32*L33</f>
        <v>1956247.5717684957</v>
      </c>
      <c r="M32" s="49">
        <f t="shared" si="10"/>
        <v>1593748.3929715487</v>
      </c>
      <c r="N32" s="49">
        <f t="shared" si="10"/>
        <v>2237318.5339946221</v>
      </c>
      <c r="O32" s="49">
        <f t="shared" si="10"/>
        <v>1220018.0400484402</v>
      </c>
      <c r="P32" s="49">
        <f t="shared" ref="P32:P39" si="11">SUM(D32:O32)</f>
        <v>7022149.9300000006</v>
      </c>
      <c r="Q32" s="104"/>
      <c r="R32" s="129"/>
    </row>
    <row r="33" spans="1:18" s="76" customFormat="1" ht="12" x14ac:dyDescent="0.2">
      <c r="A33" s="131"/>
      <c r="B33" s="93"/>
      <c r="C33" s="113">
        <v>44545</v>
      </c>
      <c r="D33" s="71"/>
      <c r="E33" s="72"/>
      <c r="F33" s="123"/>
      <c r="G33" s="123"/>
      <c r="H33" s="123"/>
      <c r="I33" s="123"/>
      <c r="J33" s="123"/>
      <c r="K33" s="123">
        <v>2.1100932569939538E-3</v>
      </c>
      <c r="L33" s="123">
        <v>0.27858242721520698</v>
      </c>
      <c r="M33" s="123">
        <v>0.22696017727601392</v>
      </c>
      <c r="N33" s="123">
        <v>0.31860876744262595</v>
      </c>
      <c r="O33" s="123">
        <v>0.17373853480915927</v>
      </c>
      <c r="P33" s="124">
        <f t="shared" si="11"/>
        <v>1.0000000000000002</v>
      </c>
      <c r="Q33" s="104"/>
      <c r="R33" s="75"/>
    </row>
    <row r="34" spans="1:18" s="76" customFormat="1" ht="12" x14ac:dyDescent="0.2">
      <c r="A34" s="130" t="s">
        <v>56</v>
      </c>
      <c r="B34" s="120">
        <v>16823984.329999998</v>
      </c>
      <c r="C34" s="109">
        <v>44350</v>
      </c>
      <c r="D34" s="49"/>
      <c r="E34" s="49"/>
      <c r="F34" s="49"/>
      <c r="G34" s="49"/>
      <c r="H34" s="49"/>
      <c r="I34" s="49">
        <f>$B$34*I35</f>
        <v>3260489.4148450475</v>
      </c>
      <c r="J34" s="49">
        <f t="shared" ref="J34:M34" si="12">$B$34*J35</f>
        <v>2496632.0599060655</v>
      </c>
      <c r="K34" s="49">
        <f t="shared" si="12"/>
        <v>9049654.6421795171</v>
      </c>
      <c r="L34" s="49">
        <f t="shared" si="12"/>
        <v>1627274.2179342313</v>
      </c>
      <c r="M34" s="49">
        <f t="shared" si="12"/>
        <v>389933.99513513874</v>
      </c>
      <c r="N34" s="49"/>
      <c r="O34" s="49"/>
      <c r="P34" s="49">
        <f t="shared" si="11"/>
        <v>16823984.330000002</v>
      </c>
      <c r="Q34" s="104"/>
      <c r="R34" s="75"/>
    </row>
    <row r="35" spans="1:18" s="76" customFormat="1" ht="12" x14ac:dyDescent="0.2">
      <c r="A35" s="131"/>
      <c r="B35" s="93"/>
      <c r="C35" s="113">
        <v>44498</v>
      </c>
      <c r="D35" s="71"/>
      <c r="E35" s="72"/>
      <c r="F35" s="123"/>
      <c r="G35" s="123"/>
      <c r="H35" s="123"/>
      <c r="I35" s="123">
        <v>0.19380007439920433</v>
      </c>
      <c r="J35" s="123">
        <v>0.14839719360972953</v>
      </c>
      <c r="K35" s="123">
        <v>0.53790198948547863</v>
      </c>
      <c r="L35" s="123">
        <v>9.6723474416968352E-2</v>
      </c>
      <c r="M35" s="123">
        <v>2.3177268088619217E-2</v>
      </c>
      <c r="N35" s="123"/>
      <c r="O35" s="123"/>
      <c r="P35" s="124">
        <f t="shared" si="11"/>
        <v>1</v>
      </c>
      <c r="Q35" s="104"/>
      <c r="R35" s="75"/>
    </row>
    <row r="36" spans="1:18" s="76" customFormat="1" ht="12" x14ac:dyDescent="0.2">
      <c r="A36" s="130" t="s">
        <v>63</v>
      </c>
      <c r="B36" s="120">
        <v>1625872.84</v>
      </c>
      <c r="C36" s="109">
        <v>44396</v>
      </c>
      <c r="D36" s="49"/>
      <c r="E36" s="49"/>
      <c r="F36" s="49"/>
      <c r="G36" s="49"/>
      <c r="H36" s="49"/>
      <c r="I36" s="49"/>
      <c r="J36" s="49">
        <v>194030.97</v>
      </c>
      <c r="K36" s="49">
        <v>730017.16</v>
      </c>
      <c r="L36" s="49">
        <v>376770.39</v>
      </c>
      <c r="M36" s="49">
        <v>325054.32</v>
      </c>
      <c r="N36" s="49"/>
      <c r="O36" s="49"/>
      <c r="P36" s="49">
        <f t="shared" si="11"/>
        <v>1625872.84</v>
      </c>
      <c r="Q36" s="104"/>
      <c r="R36" s="75"/>
    </row>
    <row r="37" spans="1:18" s="76" customFormat="1" ht="12" x14ac:dyDescent="0.2">
      <c r="A37" s="131"/>
      <c r="B37" s="93"/>
      <c r="C37" s="113">
        <v>44471</v>
      </c>
      <c r="D37" s="71"/>
      <c r="E37" s="72"/>
      <c r="F37" s="123"/>
      <c r="G37" s="123"/>
      <c r="H37" s="123"/>
      <c r="I37" s="123"/>
      <c r="J37" s="123">
        <f>J36/P36</f>
        <v>0.11933957270606722</v>
      </c>
      <c r="K37" s="123">
        <f>K36/P36</f>
        <v>0.44900015674042504</v>
      </c>
      <c r="L37" s="123">
        <f>L36/P36</f>
        <v>0.23173422959694684</v>
      </c>
      <c r="M37" s="123">
        <f>M36/P36</f>
        <v>0.19992604095656091</v>
      </c>
      <c r="N37" s="123"/>
      <c r="O37" s="123"/>
      <c r="P37" s="124">
        <f t="shared" si="11"/>
        <v>1</v>
      </c>
      <c r="Q37" s="104"/>
      <c r="R37" s="75"/>
    </row>
    <row r="38" spans="1:18" s="76" customFormat="1" ht="12" x14ac:dyDescent="0.2">
      <c r="A38" s="133" t="s">
        <v>60</v>
      </c>
      <c r="B38" s="112">
        <v>3681832.75</v>
      </c>
      <c r="C38" s="113">
        <v>44260</v>
      </c>
      <c r="D38" s="49"/>
      <c r="E38" s="49"/>
      <c r="F38" s="49">
        <v>10889.12</v>
      </c>
      <c r="G38" s="49">
        <v>271357.34000000003</v>
      </c>
      <c r="H38" s="49">
        <v>1069106.67</v>
      </c>
      <c r="I38" s="49">
        <v>1075251.51</v>
      </c>
      <c r="J38" s="49">
        <v>892249.3</v>
      </c>
      <c r="K38" s="49">
        <v>362978.81</v>
      </c>
      <c r="L38" s="49"/>
      <c r="M38" s="49"/>
      <c r="N38" s="49"/>
      <c r="O38" s="49"/>
      <c r="P38" s="49">
        <f t="shared" si="11"/>
        <v>3681832.7499999995</v>
      </c>
      <c r="Q38" s="104"/>
      <c r="R38" s="75"/>
    </row>
    <row r="39" spans="1:18" s="76" customFormat="1" ht="12" x14ac:dyDescent="0.2">
      <c r="A39" s="133"/>
      <c r="B39" s="114"/>
      <c r="C39" s="113">
        <v>44426</v>
      </c>
      <c r="D39" s="71"/>
      <c r="E39" s="72"/>
      <c r="F39" s="123">
        <f>F38/P38</f>
        <v>2.9575270631182261E-3</v>
      </c>
      <c r="G39" s="123">
        <f>G38/P38</f>
        <v>7.370170195808054E-2</v>
      </c>
      <c r="H39" s="123">
        <f>H38/P38</f>
        <v>0.29037350216410562</v>
      </c>
      <c r="I39" s="123">
        <f>I38/P38</f>
        <v>0.29204246444926107</v>
      </c>
      <c r="J39" s="123">
        <f>J38/P38</f>
        <v>0.2423383571673646</v>
      </c>
      <c r="K39" s="123">
        <f>K38/P38</f>
        <v>9.8586447198070054E-2</v>
      </c>
      <c r="L39" s="123"/>
      <c r="M39" s="123"/>
      <c r="N39" s="123"/>
      <c r="O39" s="123"/>
      <c r="P39" s="124">
        <f t="shared" si="11"/>
        <v>1.0000000000000002</v>
      </c>
      <c r="Q39" s="104"/>
      <c r="R39" s="75"/>
    </row>
    <row r="40" spans="1:18" s="76" customFormat="1" ht="12" x14ac:dyDescent="0.2">
      <c r="A40" s="133" t="s">
        <v>68</v>
      </c>
      <c r="B40" s="112">
        <v>9272972.5600000005</v>
      </c>
      <c r="C40" s="113">
        <v>44459</v>
      </c>
      <c r="D40" s="49"/>
      <c r="E40" s="49"/>
      <c r="F40" s="49"/>
      <c r="G40" s="49"/>
      <c r="H40" s="49"/>
      <c r="I40" s="49"/>
      <c r="J40" s="49"/>
      <c r="K40" s="49"/>
      <c r="L40" s="49">
        <f>$B$40*L41</f>
        <v>58570.683146440315</v>
      </c>
      <c r="M40" s="49">
        <f t="shared" ref="M40:O40" si="13">$B$40*M41</f>
        <v>429205.36309175851</v>
      </c>
      <c r="N40" s="49">
        <f t="shared" si="13"/>
        <v>2744732.9387176563</v>
      </c>
      <c r="O40" s="49">
        <f t="shared" si="13"/>
        <v>6040463.5750441458</v>
      </c>
      <c r="P40" s="49">
        <f t="shared" ref="P40:P43" si="14">SUM(D40:O40)</f>
        <v>9272972.5600000005</v>
      </c>
      <c r="Q40" s="104"/>
      <c r="R40" s="75"/>
    </row>
    <row r="41" spans="1:18" s="76" customFormat="1" ht="12" x14ac:dyDescent="0.2">
      <c r="A41" s="133"/>
      <c r="B41" s="114"/>
      <c r="C41" s="113">
        <v>44560</v>
      </c>
      <c r="D41" s="71"/>
      <c r="E41" s="72"/>
      <c r="F41" s="123"/>
      <c r="G41" s="123"/>
      <c r="H41" s="123"/>
      <c r="I41" s="123"/>
      <c r="J41" s="123"/>
      <c r="K41" s="123"/>
      <c r="L41" s="123">
        <v>6.3162791399913633E-3</v>
      </c>
      <c r="M41" s="123">
        <v>4.6285628509587493E-2</v>
      </c>
      <c r="N41" s="123">
        <v>0.29599278127462247</v>
      </c>
      <c r="O41" s="123">
        <v>0.65140531107579869</v>
      </c>
      <c r="P41" s="124">
        <f t="shared" si="14"/>
        <v>1</v>
      </c>
      <c r="Q41" s="104"/>
      <c r="R41" s="75"/>
    </row>
    <row r="42" spans="1:18" s="76" customFormat="1" ht="12" x14ac:dyDescent="0.2">
      <c r="A42" s="133" t="s">
        <v>70</v>
      </c>
      <c r="B42" s="112">
        <v>898601.48</v>
      </c>
      <c r="C42" s="113">
        <v>44382</v>
      </c>
      <c r="D42" s="49"/>
      <c r="E42" s="49"/>
      <c r="F42" s="49"/>
      <c r="G42" s="49"/>
      <c r="H42" s="49"/>
      <c r="I42" s="49"/>
      <c r="J42" s="49">
        <f>J43*$B42</f>
        <v>898601.48</v>
      </c>
      <c r="K42" s="49"/>
      <c r="L42" s="49"/>
      <c r="M42" s="49"/>
      <c r="N42" s="49"/>
      <c r="O42" s="49"/>
      <c r="P42" s="49">
        <f t="shared" si="14"/>
        <v>898601.48</v>
      </c>
      <c r="Q42" s="104"/>
      <c r="R42" s="75"/>
    </row>
    <row r="43" spans="1:18" s="76" customFormat="1" ht="12" x14ac:dyDescent="0.2">
      <c r="A43" s="133"/>
      <c r="B43" s="114"/>
      <c r="C43" s="113">
        <v>44404</v>
      </c>
      <c r="D43" s="71"/>
      <c r="E43" s="72"/>
      <c r="F43" s="123"/>
      <c r="G43" s="123"/>
      <c r="H43" s="123"/>
      <c r="I43" s="123"/>
      <c r="J43" s="123">
        <v>1</v>
      </c>
      <c r="K43" s="123"/>
      <c r="L43" s="123"/>
      <c r="M43" s="123"/>
      <c r="N43" s="123"/>
      <c r="O43" s="123"/>
      <c r="P43" s="124">
        <f t="shared" si="14"/>
        <v>1</v>
      </c>
      <c r="Q43" s="104"/>
      <c r="R43" s="75"/>
    </row>
    <row r="44" spans="1:18" s="76" customFormat="1" ht="12" x14ac:dyDescent="0.2">
      <c r="A44" s="133" t="s">
        <v>71</v>
      </c>
      <c r="B44" s="112">
        <v>2100886.0299999998</v>
      </c>
      <c r="C44" s="113">
        <v>44504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>
        <f>$B$44*N45</f>
        <v>1252452.8150773342</v>
      </c>
      <c r="O44" s="49">
        <f>$B$44*O45</f>
        <v>848433.2149226655</v>
      </c>
      <c r="P44" s="49">
        <f t="shared" ref="P44:P45" si="15">SUM(D44:O44)</f>
        <v>2100886.0299999998</v>
      </c>
      <c r="Q44" s="104"/>
      <c r="R44" s="75"/>
    </row>
    <row r="45" spans="1:18" s="76" customFormat="1" ht="12" x14ac:dyDescent="0.2">
      <c r="A45" s="133"/>
      <c r="B45" s="114"/>
      <c r="C45" s="113">
        <v>44561</v>
      </c>
      <c r="D45" s="71"/>
      <c r="E45" s="72"/>
      <c r="F45" s="123"/>
      <c r="G45" s="123"/>
      <c r="H45" s="123"/>
      <c r="I45" s="123"/>
      <c r="J45" s="123"/>
      <c r="K45" s="123"/>
      <c r="L45" s="123"/>
      <c r="M45" s="123"/>
      <c r="N45" s="123">
        <v>0.59615457344791534</v>
      </c>
      <c r="O45" s="123">
        <v>0.40384542655208461</v>
      </c>
      <c r="P45" s="124">
        <f t="shared" si="15"/>
        <v>1</v>
      </c>
      <c r="Q45" s="104"/>
      <c r="R45" s="75"/>
    </row>
    <row r="46" spans="1:18" s="7" customFormat="1" ht="12" hidden="1" x14ac:dyDescent="0.2">
      <c r="A46" s="4"/>
      <c r="B46" s="94"/>
      <c r="C46" s="6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52"/>
      <c r="R46" s="8"/>
    </row>
    <row r="47" spans="1:18" s="7" customFormat="1" ht="12" x14ac:dyDescent="0.2">
      <c r="A47" s="12" t="s">
        <v>49</v>
      </c>
      <c r="B47" s="92">
        <f>SUM(B28:B45)</f>
        <v>59416193.259999998</v>
      </c>
      <c r="C47" s="9"/>
      <c r="D47" s="13">
        <f t="shared" ref="D47:P47" si="16">D28+D30+D32+D34+D36+D38+D40+D42+D44</f>
        <v>0</v>
      </c>
      <c r="E47" s="13">
        <f t="shared" si="16"/>
        <v>0</v>
      </c>
      <c r="F47" s="13">
        <f>F28+F30+F32+F34+F36+F38+F40+F42+F44</f>
        <v>733224.39</v>
      </c>
      <c r="G47" s="13">
        <f>G28+G30+G32+G34+G36+G38+G40+G42+G44</f>
        <v>2581846.0499999998</v>
      </c>
      <c r="H47" s="13">
        <f>H28+H30+H32+H34+H36+H38+H40+H42+H44</f>
        <v>3456612.09</v>
      </c>
      <c r="I47" s="13">
        <f t="shared" si="16"/>
        <v>6641689.1948450468</v>
      </c>
      <c r="J47" s="13">
        <f t="shared" si="16"/>
        <v>5682876.4199060667</v>
      </c>
      <c r="K47" s="13">
        <f t="shared" si="16"/>
        <v>13205263.158272617</v>
      </c>
      <c r="L47" s="13">
        <f t="shared" si="16"/>
        <v>5112877.8402870605</v>
      </c>
      <c r="M47" s="13">
        <f t="shared" si="16"/>
        <v>4959313.2149979305</v>
      </c>
      <c r="N47" s="13">
        <f t="shared" si="16"/>
        <v>8567803.0583137181</v>
      </c>
      <c r="O47" s="13">
        <f t="shared" si="16"/>
        <v>8474687.843377566</v>
      </c>
      <c r="P47" s="13">
        <f t="shared" si="16"/>
        <v>59416193.260000013</v>
      </c>
      <c r="Q47" s="52"/>
      <c r="R47" s="8"/>
    </row>
    <row r="48" spans="1:18" s="7" customFormat="1" ht="12" x14ac:dyDescent="0.2">
      <c r="A48" s="4"/>
      <c r="B48" s="9"/>
      <c r="C48" s="9"/>
      <c r="D48" s="46">
        <f>D47/$B47</f>
        <v>0</v>
      </c>
      <c r="E48" s="46">
        <f t="shared" ref="E48:F48" si="17">E47/$B47</f>
        <v>0</v>
      </c>
      <c r="F48" s="46">
        <f t="shared" si="17"/>
        <v>1.2340480764081856E-2</v>
      </c>
      <c r="G48" s="46">
        <f t="shared" ref="G48:P48" si="18">G47/$B47</f>
        <v>4.3453575672579195E-2</v>
      </c>
      <c r="H48" s="46">
        <f t="shared" si="18"/>
        <v>5.817626307485186E-2</v>
      </c>
      <c r="I48" s="46">
        <f t="shared" si="18"/>
        <v>0.11178247596209342</v>
      </c>
      <c r="J48" s="46">
        <f t="shared" si="18"/>
        <v>9.5645245986027805E-2</v>
      </c>
      <c r="K48" s="46">
        <f t="shared" si="18"/>
        <v>0.22225023909706829</v>
      </c>
      <c r="L48" s="46">
        <f t="shared" si="18"/>
        <v>8.6051925573783564E-2</v>
      </c>
      <c r="M48" s="46">
        <f t="shared" si="18"/>
        <v>8.3467367108094839E-2</v>
      </c>
      <c r="N48" s="46">
        <f t="shared" si="18"/>
        <v>0.14419979787028381</v>
      </c>
      <c r="O48" s="46">
        <f t="shared" si="18"/>
        <v>0.14263262889113551</v>
      </c>
      <c r="P48" s="46">
        <f t="shared" si="18"/>
        <v>1.0000000000000002</v>
      </c>
      <c r="Q48" s="105"/>
      <c r="R48" s="8"/>
    </row>
    <row r="49" spans="1:18" s="7" customFormat="1" ht="12" x14ac:dyDescent="0.2">
      <c r="A49" s="132" t="s">
        <v>46</v>
      </c>
      <c r="B49" s="132"/>
      <c r="C49" s="6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52"/>
      <c r="R49" s="8"/>
    </row>
    <row r="50" spans="1:18" s="80" customFormat="1" ht="15.6" customHeight="1" x14ac:dyDescent="0.2">
      <c r="A50" s="134" t="s">
        <v>69</v>
      </c>
      <c r="B50" s="115">
        <v>95000</v>
      </c>
      <c r="C50" s="109">
        <v>44228</v>
      </c>
      <c r="D50" s="121"/>
      <c r="E50" s="49">
        <f t="shared" ref="E50:O50" si="19">E51*$B50</f>
        <v>95000</v>
      </c>
      <c r="F50" s="49">
        <f t="shared" si="19"/>
        <v>0</v>
      </c>
      <c r="G50" s="49">
        <f t="shared" si="19"/>
        <v>0</v>
      </c>
      <c r="H50" s="49">
        <f t="shared" si="19"/>
        <v>0</v>
      </c>
      <c r="I50" s="49">
        <f t="shared" si="19"/>
        <v>0</v>
      </c>
      <c r="J50" s="49">
        <f t="shared" si="19"/>
        <v>0</v>
      </c>
      <c r="K50" s="49">
        <f t="shared" si="19"/>
        <v>0</v>
      </c>
      <c r="L50" s="49">
        <f t="shared" si="19"/>
        <v>0</v>
      </c>
      <c r="M50" s="49">
        <f t="shared" si="19"/>
        <v>0</v>
      </c>
      <c r="N50" s="49">
        <f t="shared" si="19"/>
        <v>0</v>
      </c>
      <c r="O50" s="49">
        <f t="shared" si="19"/>
        <v>0</v>
      </c>
      <c r="P50" s="49">
        <f t="shared" ref="P50:P51" si="20">SUM(D50:O50)</f>
        <v>95000</v>
      </c>
      <c r="Q50" s="103"/>
      <c r="R50" s="79"/>
    </row>
    <row r="51" spans="1:18" s="80" customFormat="1" ht="16.899999999999999" customHeight="1" x14ac:dyDescent="0.2">
      <c r="A51" s="135"/>
      <c r="B51" s="116"/>
      <c r="C51" s="111">
        <v>44561</v>
      </c>
      <c r="D51" s="122"/>
      <c r="E51" s="123">
        <v>1</v>
      </c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4">
        <f t="shared" si="20"/>
        <v>1</v>
      </c>
      <c r="Q51" s="103"/>
      <c r="R51" s="79"/>
    </row>
    <row r="52" spans="1:18" s="80" customFormat="1" ht="12" x14ac:dyDescent="0.2">
      <c r="A52" s="134" t="s">
        <v>64</v>
      </c>
      <c r="B52" s="115">
        <v>410000</v>
      </c>
      <c r="C52" s="109">
        <v>44432</v>
      </c>
      <c r="D52" s="121"/>
      <c r="E52" s="49"/>
      <c r="F52" s="49"/>
      <c r="G52" s="49"/>
      <c r="H52" s="49"/>
      <c r="I52" s="49"/>
      <c r="J52" s="49"/>
      <c r="K52" s="49">
        <v>100000</v>
      </c>
      <c r="L52" s="49">
        <v>310000</v>
      </c>
      <c r="M52" s="49"/>
      <c r="N52" s="49"/>
      <c r="O52" s="49"/>
      <c r="P52" s="49">
        <f t="shared" ref="P52:P61" si="21">SUM(D52:O52)</f>
        <v>410000</v>
      </c>
      <c r="Q52" s="103"/>
      <c r="R52" s="79"/>
    </row>
    <row r="53" spans="1:18" s="80" customFormat="1" ht="12" x14ac:dyDescent="0.2">
      <c r="A53" s="135"/>
      <c r="B53" s="116"/>
      <c r="C53" s="111">
        <v>44469</v>
      </c>
      <c r="D53" s="122"/>
      <c r="E53" s="123"/>
      <c r="F53" s="123"/>
      <c r="G53" s="123"/>
      <c r="H53" s="123"/>
      <c r="I53" s="123"/>
      <c r="J53" s="123"/>
      <c r="K53" s="123">
        <v>0.24390000000000001</v>
      </c>
      <c r="L53" s="123">
        <v>0.75609999999999999</v>
      </c>
      <c r="M53" s="123"/>
      <c r="N53" s="123"/>
      <c r="O53" s="123"/>
      <c r="P53" s="124">
        <f t="shared" si="21"/>
        <v>1</v>
      </c>
      <c r="Q53" s="103"/>
      <c r="R53" s="79"/>
    </row>
    <row r="54" spans="1:18" s="80" customFormat="1" ht="15" customHeight="1" x14ac:dyDescent="0.2">
      <c r="A54" s="134" t="s">
        <v>65</v>
      </c>
      <c r="B54" s="115">
        <v>823447</v>
      </c>
      <c r="C54" s="111">
        <v>44431</v>
      </c>
      <c r="D54" s="121"/>
      <c r="E54" s="121"/>
      <c r="F54" s="121"/>
      <c r="G54" s="49"/>
      <c r="H54" s="49"/>
      <c r="I54" s="49"/>
      <c r="J54" s="125"/>
      <c r="K54" s="125">
        <v>0</v>
      </c>
      <c r="L54" s="125">
        <v>823447</v>
      </c>
      <c r="M54" s="125"/>
      <c r="N54" s="125"/>
      <c r="O54" s="125"/>
      <c r="P54" s="49">
        <f t="shared" ref="P54:P55" si="22">SUM(D54:O54)</f>
        <v>823447</v>
      </c>
      <c r="Q54" s="103"/>
      <c r="R54" s="79"/>
    </row>
    <row r="55" spans="1:18" s="80" customFormat="1" ht="18.600000000000001" customHeight="1" x14ac:dyDescent="0.2">
      <c r="A55" s="135"/>
      <c r="B55" s="116"/>
      <c r="C55" s="111">
        <v>44462</v>
      </c>
      <c r="D55" s="122"/>
      <c r="E55" s="122"/>
      <c r="F55" s="122"/>
      <c r="G55" s="123"/>
      <c r="H55" s="123"/>
      <c r="I55" s="123"/>
      <c r="J55" s="126"/>
      <c r="K55" s="126">
        <v>0</v>
      </c>
      <c r="L55" s="127">
        <v>1</v>
      </c>
      <c r="M55" s="127"/>
      <c r="N55" s="127"/>
      <c r="O55" s="127"/>
      <c r="P55" s="124">
        <f t="shared" si="22"/>
        <v>1</v>
      </c>
      <c r="Q55" s="103"/>
      <c r="R55" s="79"/>
    </row>
    <row r="56" spans="1:18" s="80" customFormat="1" ht="12" x14ac:dyDescent="0.2">
      <c r="A56" s="134" t="s">
        <v>59</v>
      </c>
      <c r="B56" s="115">
        <v>550000.01</v>
      </c>
      <c r="C56" s="111">
        <v>44291</v>
      </c>
      <c r="D56" s="121"/>
      <c r="E56" s="121"/>
      <c r="F56" s="121"/>
      <c r="G56" s="49">
        <v>166310.34</v>
      </c>
      <c r="H56" s="49">
        <v>212122.96</v>
      </c>
      <c r="I56" s="49">
        <v>171566.71</v>
      </c>
      <c r="J56" s="125"/>
      <c r="K56" s="125"/>
      <c r="L56" s="125"/>
      <c r="M56" s="125"/>
      <c r="N56" s="125"/>
      <c r="O56" s="125"/>
      <c r="P56" s="49">
        <f t="shared" si="21"/>
        <v>550000.01</v>
      </c>
      <c r="Q56" s="103"/>
      <c r="R56" s="79"/>
    </row>
    <row r="57" spans="1:18" s="80" customFormat="1" ht="12" x14ac:dyDescent="0.2">
      <c r="A57" s="135"/>
      <c r="B57" s="116"/>
      <c r="C57" s="111">
        <v>44373</v>
      </c>
      <c r="D57" s="122"/>
      <c r="E57" s="122"/>
      <c r="F57" s="122"/>
      <c r="G57" s="123">
        <f>G56/P56</f>
        <v>0.30238243086577399</v>
      </c>
      <c r="H57" s="123">
        <f>H56/P56</f>
        <v>0.38567810207857994</v>
      </c>
      <c r="I57" s="123">
        <f>I56/P56</f>
        <v>0.31193946705564601</v>
      </c>
      <c r="J57" s="126"/>
      <c r="K57" s="126"/>
      <c r="L57" s="127"/>
      <c r="M57" s="127"/>
      <c r="N57" s="127"/>
      <c r="O57" s="127"/>
      <c r="P57" s="124">
        <f t="shared" si="21"/>
        <v>0.99999999999999989</v>
      </c>
      <c r="Q57" s="103"/>
      <c r="R57" s="79"/>
    </row>
    <row r="58" spans="1:18" s="80" customFormat="1" ht="12" x14ac:dyDescent="0.2">
      <c r="A58" s="130" t="s">
        <v>61</v>
      </c>
      <c r="B58" s="115">
        <v>385227.95</v>
      </c>
      <c r="C58" s="111">
        <v>44364</v>
      </c>
      <c r="D58" s="49"/>
      <c r="E58" s="49"/>
      <c r="F58" s="49"/>
      <c r="G58" s="49"/>
      <c r="H58" s="49"/>
      <c r="I58" s="49">
        <v>65492.3</v>
      </c>
      <c r="J58" s="49">
        <v>119912.65</v>
      </c>
      <c r="K58" s="49">
        <v>99929.7</v>
      </c>
      <c r="L58" s="49">
        <f>99929.7-36.4</f>
        <v>99893.3</v>
      </c>
      <c r="M58" s="49"/>
      <c r="N58" s="49"/>
      <c r="O58" s="49"/>
      <c r="P58" s="49">
        <f t="shared" si="21"/>
        <v>385227.95</v>
      </c>
      <c r="Q58" s="103"/>
      <c r="R58" s="79"/>
    </row>
    <row r="59" spans="1:18" s="80" customFormat="1" ht="12" x14ac:dyDescent="0.2">
      <c r="A59" s="131"/>
      <c r="B59" s="116"/>
      <c r="C59" s="111">
        <v>44469</v>
      </c>
      <c r="D59" s="123"/>
      <c r="E59" s="123"/>
      <c r="F59" s="123"/>
      <c r="G59" s="123"/>
      <c r="H59" s="123"/>
      <c r="I59" s="123">
        <f>I58/P58</f>
        <v>0.170009211429233</v>
      </c>
      <c r="J59" s="123">
        <f>J58/P58</f>
        <v>0.31127712825614029</v>
      </c>
      <c r="K59" s="123">
        <f>K58/P58</f>
        <v>0.2594040749120099</v>
      </c>
      <c r="L59" s="123">
        <f>L58/P58</f>
        <v>0.25930958540261684</v>
      </c>
      <c r="M59" s="123"/>
      <c r="N59" s="123"/>
      <c r="O59" s="123"/>
      <c r="P59" s="124">
        <f t="shared" si="21"/>
        <v>1</v>
      </c>
      <c r="Q59" s="103"/>
      <c r="R59" s="79"/>
    </row>
    <row r="60" spans="1:18" s="80" customFormat="1" ht="12" x14ac:dyDescent="0.2">
      <c r="A60" s="130" t="s">
        <v>62</v>
      </c>
      <c r="B60" s="115">
        <v>3870486.77</v>
      </c>
      <c r="C60" s="111">
        <v>44368</v>
      </c>
      <c r="D60" s="49"/>
      <c r="E60" s="49"/>
      <c r="F60" s="49"/>
      <c r="G60" s="49"/>
      <c r="H60" s="49"/>
      <c r="I60" s="49">
        <v>156457.19</v>
      </c>
      <c r="J60" s="49">
        <v>224378.97</v>
      </c>
      <c r="K60" s="49">
        <v>510359.9</v>
      </c>
      <c r="L60" s="49">
        <v>478170.49</v>
      </c>
      <c r="M60" s="49">
        <v>870143</v>
      </c>
      <c r="N60" s="49">
        <v>1229496.81</v>
      </c>
      <c r="O60" s="49">
        <v>401480.43</v>
      </c>
      <c r="P60" s="49">
        <f t="shared" si="21"/>
        <v>3870486.79</v>
      </c>
      <c r="Q60" s="103"/>
      <c r="R60" s="79"/>
    </row>
    <row r="61" spans="1:18" s="80" customFormat="1" ht="12" x14ac:dyDescent="0.2">
      <c r="A61" s="131"/>
      <c r="B61" s="116"/>
      <c r="C61" s="111">
        <v>44545</v>
      </c>
      <c r="D61" s="123"/>
      <c r="E61" s="123"/>
      <c r="F61" s="123"/>
      <c r="G61" s="123"/>
      <c r="H61" s="123"/>
      <c r="I61" s="123">
        <f>I60/P60</f>
        <v>4.0423129825486369E-2</v>
      </c>
      <c r="J61" s="123">
        <f>J60/P60</f>
        <v>5.797177000570515E-2</v>
      </c>
      <c r="K61" s="123">
        <f>K60/P60</f>
        <v>0.13185935715336727</v>
      </c>
      <c r="L61" s="123">
        <f>L60/P60</f>
        <v>0.12354272626260533</v>
      </c>
      <c r="M61" s="123">
        <f>M60/P60</f>
        <v>0.2248148739967667</v>
      </c>
      <c r="N61" s="123">
        <f>N60/P60</f>
        <v>0.31765947714292547</v>
      </c>
      <c r="O61" s="123">
        <f>O60/P60</f>
        <v>0.10372866561314371</v>
      </c>
      <c r="P61" s="124">
        <f t="shared" si="21"/>
        <v>1</v>
      </c>
      <c r="Q61" s="103"/>
      <c r="R61" s="79"/>
    </row>
    <row r="62" spans="1:18" s="80" customFormat="1" ht="12" x14ac:dyDescent="0.2">
      <c r="A62" s="130" t="s">
        <v>66</v>
      </c>
      <c r="B62" s="115">
        <v>1450000</v>
      </c>
      <c r="C62" s="111">
        <v>44433</v>
      </c>
      <c r="D62" s="49"/>
      <c r="E62" s="49"/>
      <c r="F62" s="49"/>
      <c r="G62" s="49"/>
      <c r="H62" s="49"/>
      <c r="I62" s="49"/>
      <c r="J62" s="49"/>
      <c r="K62" s="49">
        <f>$B$62*K63</f>
        <v>200000</v>
      </c>
      <c r="L62" s="49">
        <f t="shared" ref="L62:M62" si="23">$B$62*L63</f>
        <v>350000</v>
      </c>
      <c r="M62" s="49">
        <f t="shared" si="23"/>
        <v>900000</v>
      </c>
      <c r="N62" s="49"/>
      <c r="O62" s="49"/>
      <c r="P62" s="49">
        <f t="shared" ref="P62:P63" si="24">SUM(D62:O62)</f>
        <v>1450000</v>
      </c>
      <c r="Q62" s="103"/>
      <c r="R62" s="79"/>
    </row>
    <row r="63" spans="1:18" s="80" customFormat="1" ht="12" x14ac:dyDescent="0.2">
      <c r="A63" s="131"/>
      <c r="B63" s="116"/>
      <c r="C63" s="111">
        <v>44484</v>
      </c>
      <c r="D63" s="123"/>
      <c r="E63" s="123"/>
      <c r="F63" s="123"/>
      <c r="G63" s="123"/>
      <c r="H63" s="123"/>
      <c r="I63" s="123"/>
      <c r="J63" s="123"/>
      <c r="K63" s="123">
        <v>0.13793103448275862</v>
      </c>
      <c r="L63" s="123">
        <v>0.2413793103448276</v>
      </c>
      <c r="M63" s="123">
        <v>0.62068965517241381</v>
      </c>
      <c r="N63" s="123"/>
      <c r="O63" s="123"/>
      <c r="P63" s="124">
        <f t="shared" si="24"/>
        <v>1</v>
      </c>
      <c r="Q63" s="103"/>
      <c r="R63" s="79"/>
    </row>
    <row r="64" spans="1:18" s="80" customFormat="1" ht="12" x14ac:dyDescent="0.2">
      <c r="A64" s="130" t="s">
        <v>72</v>
      </c>
      <c r="B64" s="115">
        <v>299967.93</v>
      </c>
      <c r="C64" s="111">
        <v>44504</v>
      </c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>
        <v>136941.88</v>
      </c>
      <c r="O64" s="49">
        <v>163026.04999999999</v>
      </c>
      <c r="P64" s="49">
        <f t="shared" ref="P64:P65" si="25">SUM(D64:O64)</f>
        <v>299967.93</v>
      </c>
      <c r="Q64" s="103"/>
      <c r="R64" s="79"/>
    </row>
    <row r="65" spans="1:18" s="80" customFormat="1" ht="12" x14ac:dyDescent="0.2">
      <c r="A65" s="131"/>
      <c r="B65" s="116"/>
      <c r="C65" s="111">
        <v>44561</v>
      </c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>
        <f>N64/P64</f>
        <v>0.45652173550685904</v>
      </c>
      <c r="O65" s="123">
        <f>O64/P64</f>
        <v>0.54347826449314096</v>
      </c>
      <c r="P65" s="124">
        <f t="shared" si="25"/>
        <v>1</v>
      </c>
      <c r="Q65" s="103"/>
      <c r="R65" s="79"/>
    </row>
    <row r="66" spans="1:18" s="80" customFormat="1" ht="6.6" customHeight="1" x14ac:dyDescent="0.2">
      <c r="A66" s="107"/>
      <c r="B66" s="81"/>
      <c r="C66" s="6"/>
      <c r="D66" s="117"/>
      <c r="E66" s="117"/>
      <c r="F66" s="117"/>
      <c r="G66" s="117"/>
      <c r="H66" s="117"/>
      <c r="I66" s="118"/>
      <c r="J66" s="118"/>
      <c r="K66" s="118"/>
      <c r="L66" s="119"/>
      <c r="M66" s="119"/>
      <c r="N66" s="119"/>
      <c r="O66" s="119"/>
      <c r="P66" s="119"/>
      <c r="Q66" s="103"/>
      <c r="R66" s="79"/>
    </row>
    <row r="67" spans="1:18" s="76" customFormat="1" ht="12.75" customHeight="1" x14ac:dyDescent="0.2">
      <c r="A67" s="73" t="s">
        <v>47</v>
      </c>
      <c r="B67" s="92">
        <f>SUM(B50:B65)</f>
        <v>7884129.6600000001</v>
      </c>
      <c r="C67" s="58"/>
      <c r="D67" s="74">
        <f t="shared" ref="D67:P67" si="26">D50+D52+D54+D56+D58+D60+D62+D64</f>
        <v>0</v>
      </c>
      <c r="E67" s="74">
        <f t="shared" si="26"/>
        <v>95000</v>
      </c>
      <c r="F67" s="74">
        <f t="shared" si="26"/>
        <v>0</v>
      </c>
      <c r="G67" s="74">
        <f t="shared" si="26"/>
        <v>166310.34</v>
      </c>
      <c r="H67" s="74">
        <f t="shared" si="26"/>
        <v>212122.96</v>
      </c>
      <c r="I67" s="74">
        <f t="shared" si="26"/>
        <v>393516.2</v>
      </c>
      <c r="J67" s="74">
        <f t="shared" si="26"/>
        <v>344291.62</v>
      </c>
      <c r="K67" s="74">
        <f t="shared" si="26"/>
        <v>910289.60000000009</v>
      </c>
      <c r="L67" s="74">
        <f t="shared" si="26"/>
        <v>2061510.79</v>
      </c>
      <c r="M67" s="74">
        <f t="shared" si="26"/>
        <v>1770143</v>
      </c>
      <c r="N67" s="74">
        <f t="shared" si="26"/>
        <v>1366438.69</v>
      </c>
      <c r="O67" s="74">
        <f t="shared" si="26"/>
        <v>564506.48</v>
      </c>
      <c r="P67" s="74">
        <f t="shared" si="26"/>
        <v>7884129.6799999997</v>
      </c>
      <c r="Q67" s="104"/>
      <c r="R67" s="75"/>
    </row>
    <row r="68" spans="1:18" s="76" customFormat="1" ht="12.75" customHeight="1" x14ac:dyDescent="0.2">
      <c r="A68" s="70"/>
      <c r="B68" s="54"/>
      <c r="C68" s="58"/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5"/>
      <c r="Q68" s="104"/>
      <c r="R68" s="75"/>
    </row>
    <row r="69" spans="1:18" s="7" customFormat="1" ht="6.6" customHeight="1" x14ac:dyDescent="0.2">
      <c r="A69" s="36"/>
      <c r="B69" s="37"/>
      <c r="C69" s="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40"/>
      <c r="Q69" s="52"/>
      <c r="R69" s="8"/>
    </row>
    <row r="70" spans="1:18" s="7" customFormat="1" ht="12" x14ac:dyDescent="0.2">
      <c r="A70" s="41" t="s">
        <v>20</v>
      </c>
      <c r="B70" s="91">
        <f>B47+B67</f>
        <v>67300322.920000002</v>
      </c>
      <c r="C70" s="42"/>
      <c r="D70" s="43">
        <f t="shared" ref="D70:P70" si="27">D47+D67</f>
        <v>0</v>
      </c>
      <c r="E70" s="43">
        <f t="shared" si="27"/>
        <v>95000</v>
      </c>
      <c r="F70" s="43">
        <f t="shared" si="27"/>
        <v>733224.39</v>
      </c>
      <c r="G70" s="43">
        <f t="shared" si="27"/>
        <v>2748156.3899999997</v>
      </c>
      <c r="H70" s="43">
        <f t="shared" si="27"/>
        <v>3668735.05</v>
      </c>
      <c r="I70" s="43">
        <f t="shared" si="27"/>
        <v>7035205.394845047</v>
      </c>
      <c r="J70" s="43">
        <f t="shared" si="27"/>
        <v>6027168.0399060668</v>
      </c>
      <c r="K70" s="43">
        <f t="shared" si="27"/>
        <v>14115552.758272616</v>
      </c>
      <c r="L70" s="43">
        <f t="shared" si="27"/>
        <v>7174388.6302870605</v>
      </c>
      <c r="M70" s="43">
        <f t="shared" si="27"/>
        <v>6729456.2149979305</v>
      </c>
      <c r="N70" s="43">
        <f t="shared" si="27"/>
        <v>9934241.7483137175</v>
      </c>
      <c r="O70" s="43">
        <f t="shared" si="27"/>
        <v>9039194.3233775664</v>
      </c>
      <c r="P70" s="43">
        <f t="shared" si="27"/>
        <v>67300322.940000013</v>
      </c>
      <c r="Q70" s="52"/>
      <c r="R70" s="8"/>
    </row>
    <row r="71" spans="1:18" s="7" customFormat="1" ht="12" x14ac:dyDescent="0.2">
      <c r="A71" s="44"/>
      <c r="B71" s="42"/>
      <c r="C71" s="42"/>
      <c r="D71" s="47">
        <f>D70/$B$70</f>
        <v>0</v>
      </c>
      <c r="E71" s="47">
        <f t="shared" ref="E71:O71" si="28">E70/$B$70</f>
        <v>1.4115831229060617E-3</v>
      </c>
      <c r="F71" s="47">
        <f t="shared" si="28"/>
        <v>1.089481236028518E-2</v>
      </c>
      <c r="G71" s="47">
        <f t="shared" si="28"/>
        <v>4.0834222939267875E-2</v>
      </c>
      <c r="H71" s="47">
        <f t="shared" si="28"/>
        <v>5.4512889252567642E-2</v>
      </c>
      <c r="I71" s="47">
        <f t="shared" si="28"/>
        <v>0.10453449685832572</v>
      </c>
      <c r="J71" s="47">
        <f t="shared" si="28"/>
        <v>8.9556301937370658E-2</v>
      </c>
      <c r="K71" s="47">
        <f t="shared" si="28"/>
        <v>0.20973974783229191</v>
      </c>
      <c r="L71" s="47">
        <f t="shared" si="28"/>
        <v>0.10660258850191949</v>
      </c>
      <c r="M71" s="47">
        <f t="shared" si="28"/>
        <v>9.9991440204488247E-2</v>
      </c>
      <c r="N71" s="47">
        <f t="shared" si="28"/>
        <v>0.14761061042935211</v>
      </c>
      <c r="O71" s="47">
        <f t="shared" si="28"/>
        <v>0.13431130685840054</v>
      </c>
      <c r="P71" s="45">
        <f>SUM(D71:O71)</f>
        <v>1.0000000002971754</v>
      </c>
      <c r="Q71" s="105"/>
      <c r="R71" s="8"/>
    </row>
    <row r="72" spans="1:18" s="7" customFormat="1" ht="6.6" customHeight="1" x14ac:dyDescent="0.2">
      <c r="A72" s="14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52"/>
      <c r="R72" s="8"/>
    </row>
    <row r="73" spans="1:18" s="7" customFormat="1" ht="12" x14ac:dyDescent="0.2">
      <c r="A73" s="15" t="s">
        <v>18</v>
      </c>
      <c r="B73" s="92">
        <f>B23+B70</f>
        <v>124851151.56</v>
      </c>
      <c r="D73" s="13">
        <f t="shared" ref="D73:P73" si="29">D23+D70</f>
        <v>2180081.1</v>
      </c>
      <c r="E73" s="13">
        <f t="shared" si="29"/>
        <v>2275081.1</v>
      </c>
      <c r="F73" s="13">
        <f t="shared" si="29"/>
        <v>2913305.49</v>
      </c>
      <c r="G73" s="13">
        <f t="shared" si="29"/>
        <v>8253832.3788888883</v>
      </c>
      <c r="H73" s="13">
        <f t="shared" si="29"/>
        <v>9174411.0388888884</v>
      </c>
      <c r="I73" s="13">
        <f t="shared" si="29"/>
        <v>12540881.383733936</v>
      </c>
      <c r="J73" s="13">
        <f t="shared" si="29"/>
        <v>11532844.028794955</v>
      </c>
      <c r="K73" s="13">
        <f t="shared" si="29"/>
        <v>19621228.747161504</v>
      </c>
      <c r="L73" s="13">
        <f t="shared" si="29"/>
        <v>12680064.619175948</v>
      </c>
      <c r="M73" s="13">
        <f t="shared" si="29"/>
        <v>12551023.546266019</v>
      </c>
      <c r="N73" s="13">
        <f t="shared" si="29"/>
        <v>15858665.632281005</v>
      </c>
      <c r="O73" s="13">
        <f t="shared" si="29"/>
        <v>15269732.514808854</v>
      </c>
      <c r="P73" s="13">
        <f t="shared" si="29"/>
        <v>124851151.58000001</v>
      </c>
      <c r="Q73" s="52"/>
      <c r="R73" s="8"/>
    </row>
    <row r="74" spans="1:18" s="7" customFormat="1" ht="12" x14ac:dyDescent="0.2">
      <c r="A74" s="14"/>
      <c r="D74" s="46">
        <f>D73/$B73</f>
        <v>1.7461441666818057E-2</v>
      </c>
      <c r="E74" s="46">
        <f t="shared" ref="E74:P74" si="30">E73/$B73</f>
        <v>1.8222347744278989E-2</v>
      </c>
      <c r="F74" s="46">
        <f t="shared" si="30"/>
        <v>2.3334230029908424E-2</v>
      </c>
      <c r="G74" s="46">
        <f t="shared" si="30"/>
        <v>6.6109381257267175E-2</v>
      </c>
      <c r="H74" s="46">
        <f t="shared" si="30"/>
        <v>7.3482790701212886E-2</v>
      </c>
      <c r="I74" s="46">
        <f t="shared" si="30"/>
        <v>0.10044666170105075</v>
      </c>
      <c r="J74" s="46">
        <f t="shared" si="30"/>
        <v>9.2372748546516933E-2</v>
      </c>
      <c r="K74" s="46">
        <f t="shared" si="30"/>
        <v>0.15715697053648789</v>
      </c>
      <c r="L74" s="46">
        <f t="shared" si="30"/>
        <v>0.10156145506661395</v>
      </c>
      <c r="M74" s="46">
        <f t="shared" si="30"/>
        <v>0.10052789573377979</v>
      </c>
      <c r="N74" s="46">
        <f t="shared" si="30"/>
        <v>0.1270205795791941</v>
      </c>
      <c r="O74" s="46">
        <f t="shared" si="30"/>
        <v>0.12230349759706176</v>
      </c>
      <c r="P74" s="46">
        <f t="shared" si="30"/>
        <v>1.0000000001601907</v>
      </c>
      <c r="Q74" s="101"/>
      <c r="R74" s="8"/>
    </row>
    <row r="75" spans="1:18" s="7" customFormat="1" ht="6.6" customHeight="1" x14ac:dyDescent="0.2">
      <c r="A75" s="14"/>
      <c r="P75" s="8"/>
      <c r="Q75" s="101"/>
      <c r="R75" s="8"/>
    </row>
    <row r="76" spans="1:18" s="7" customFormat="1" ht="12" x14ac:dyDescent="0.2">
      <c r="A76" s="15" t="s">
        <v>18</v>
      </c>
      <c r="B76" s="92">
        <f>B73</f>
        <v>124851151.56</v>
      </c>
      <c r="D76" s="13">
        <f>D73</f>
        <v>2180081.1</v>
      </c>
      <c r="E76" s="13">
        <f t="shared" ref="E76:O76" si="31">E73</f>
        <v>2275081.1</v>
      </c>
      <c r="F76" s="13">
        <f t="shared" si="31"/>
        <v>2913305.49</v>
      </c>
      <c r="G76" s="13">
        <f t="shared" si="31"/>
        <v>8253832.3788888883</v>
      </c>
      <c r="H76" s="13">
        <f t="shared" si="31"/>
        <v>9174411.0388888884</v>
      </c>
      <c r="I76" s="13">
        <f t="shared" si="31"/>
        <v>12540881.383733936</v>
      </c>
      <c r="J76" s="13">
        <f t="shared" si="31"/>
        <v>11532844.028794955</v>
      </c>
      <c r="K76" s="13">
        <f t="shared" si="31"/>
        <v>19621228.747161504</v>
      </c>
      <c r="L76" s="13">
        <f t="shared" si="31"/>
        <v>12680064.619175948</v>
      </c>
      <c r="M76" s="13">
        <f t="shared" si="31"/>
        <v>12551023.546266019</v>
      </c>
      <c r="N76" s="13">
        <f t="shared" si="31"/>
        <v>15858665.632281005</v>
      </c>
      <c r="O76" s="13">
        <f t="shared" si="31"/>
        <v>15269732.514808854</v>
      </c>
      <c r="P76" s="13">
        <f>P73</f>
        <v>124851151.58000001</v>
      </c>
      <c r="Q76" s="101"/>
      <c r="R76" s="8"/>
    </row>
    <row r="77" spans="1:18" x14ac:dyDescent="0.2"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R77" s="1"/>
    </row>
    <row r="79" spans="1:18" hidden="1" x14ac:dyDescent="0.2">
      <c r="A79" s="59">
        <v>35102</v>
      </c>
      <c r="B79" s="60"/>
      <c r="C79" s="60">
        <v>4</v>
      </c>
      <c r="D79" s="60">
        <v>31</v>
      </c>
      <c r="E79" s="60">
        <v>0</v>
      </c>
      <c r="F79" s="61">
        <v>31781736</v>
      </c>
      <c r="G79" s="57"/>
    </row>
    <row r="80" spans="1:18" hidden="1" x14ac:dyDescent="0.2">
      <c r="E80" s="62" t="s">
        <v>24</v>
      </c>
      <c r="F80" s="63">
        <f>F79-B70</f>
        <v>-35518586.920000002</v>
      </c>
    </row>
    <row r="81" spans="1:13" hidden="1" x14ac:dyDescent="0.2"/>
    <row r="82" spans="1:13" hidden="1" x14ac:dyDescent="0.2"/>
    <row r="83" spans="1:13" hidden="1" x14ac:dyDescent="0.2">
      <c r="A83" s="16" t="s">
        <v>25</v>
      </c>
      <c r="C83" t="s">
        <v>26</v>
      </c>
      <c r="D83" t="s">
        <v>27</v>
      </c>
      <c r="E83" t="s">
        <v>28</v>
      </c>
      <c r="F83" t="s">
        <v>29</v>
      </c>
      <c r="G83" t="s">
        <v>30</v>
      </c>
      <c r="H83" t="s">
        <v>31</v>
      </c>
      <c r="I83" t="s">
        <v>32</v>
      </c>
      <c r="J83" t="s">
        <v>33</v>
      </c>
      <c r="K83" t="s">
        <v>34</v>
      </c>
      <c r="L83" t="s">
        <v>35</v>
      </c>
    </row>
    <row r="84" spans="1:13" hidden="1" x14ac:dyDescent="0.2">
      <c r="A84" s="16">
        <v>5</v>
      </c>
      <c r="C84">
        <v>0</v>
      </c>
      <c r="D84">
        <v>3</v>
      </c>
      <c r="E84" t="s">
        <v>36</v>
      </c>
      <c r="F84">
        <v>3</v>
      </c>
      <c r="G84" s="69">
        <v>62601</v>
      </c>
      <c r="H84">
        <v>3</v>
      </c>
      <c r="I84">
        <v>1</v>
      </c>
      <c r="J84">
        <v>31</v>
      </c>
      <c r="K84" s="65" t="s">
        <v>37</v>
      </c>
      <c r="L84" s="66">
        <v>48995731</v>
      </c>
      <c r="M84" t="s">
        <v>44</v>
      </c>
    </row>
    <row r="85" spans="1:13" hidden="1" x14ac:dyDescent="0.2">
      <c r="A85" s="16">
        <v>5</v>
      </c>
      <c r="C85">
        <v>0</v>
      </c>
      <c r="D85">
        <v>4</v>
      </c>
      <c r="E85" t="s">
        <v>36</v>
      </c>
      <c r="F85">
        <v>4</v>
      </c>
      <c r="G85">
        <v>62601</v>
      </c>
      <c r="H85">
        <v>3</v>
      </c>
      <c r="I85">
        <v>4</v>
      </c>
      <c r="J85">
        <v>31</v>
      </c>
      <c r="K85" t="s">
        <v>38</v>
      </c>
      <c r="L85" s="64">
        <v>20218264</v>
      </c>
      <c r="M85" s="51" t="s">
        <v>39</v>
      </c>
    </row>
    <row r="86" spans="1:13" hidden="1" x14ac:dyDescent="0.2">
      <c r="A86" s="16">
        <v>5</v>
      </c>
      <c r="C86">
        <v>0</v>
      </c>
      <c r="D86">
        <v>3</v>
      </c>
      <c r="E86" t="s">
        <v>36</v>
      </c>
      <c r="F86">
        <v>3</v>
      </c>
      <c r="G86" s="67">
        <v>62905</v>
      </c>
      <c r="H86">
        <v>3</v>
      </c>
      <c r="I86">
        <v>1</v>
      </c>
      <c r="J86">
        <v>31</v>
      </c>
      <c r="K86" s="67" t="s">
        <v>37</v>
      </c>
      <c r="L86" s="68">
        <v>97991462</v>
      </c>
      <c r="M86" t="s">
        <v>45</v>
      </c>
    </row>
    <row r="87" spans="1:13" hidden="1" x14ac:dyDescent="0.2"/>
    <row r="88" spans="1:13" hidden="1" x14ac:dyDescent="0.2"/>
    <row r="89" spans="1:13" hidden="1" x14ac:dyDescent="0.2">
      <c r="L89" s="51" t="s">
        <v>42</v>
      </c>
      <c r="M89" s="51" t="s">
        <v>43</v>
      </c>
    </row>
    <row r="90" spans="1:13" hidden="1" x14ac:dyDescent="0.2">
      <c r="K90" s="51" t="s">
        <v>40</v>
      </c>
      <c r="L90" s="64">
        <f>L84+L86</f>
        <v>146987193</v>
      </c>
      <c r="M90" s="48" t="e">
        <f>L90-#REF!</f>
        <v>#REF!</v>
      </c>
    </row>
    <row r="91" spans="1:13" hidden="1" x14ac:dyDescent="0.2">
      <c r="K91" s="51" t="s">
        <v>41</v>
      </c>
      <c r="L91" s="64">
        <f>L85</f>
        <v>20218264</v>
      </c>
      <c r="M91" s="48">
        <f>L91-B20</f>
        <v>-37332564.640000001</v>
      </c>
    </row>
    <row r="92" spans="1:13" x14ac:dyDescent="0.2">
      <c r="B92" s="98"/>
      <c r="C92" s="48"/>
      <c r="D92" s="48"/>
    </row>
    <row r="93" spans="1:13" x14ac:dyDescent="0.2">
      <c r="B93" s="99"/>
    </row>
  </sheetData>
  <mergeCells count="28">
    <mergeCell ref="A64:A65"/>
    <mergeCell ref="A50:A51"/>
    <mergeCell ref="A58:A59"/>
    <mergeCell ref="A60:A61"/>
    <mergeCell ref="A40:A41"/>
    <mergeCell ref="A44:A45"/>
    <mergeCell ref="A56:A57"/>
    <mergeCell ref="B3:M3"/>
    <mergeCell ref="B5:M5"/>
    <mergeCell ref="B6:M6"/>
    <mergeCell ref="A11:A12"/>
    <mergeCell ref="B11:B12"/>
    <mergeCell ref="D11:O11"/>
    <mergeCell ref="A13:B13"/>
    <mergeCell ref="A30:A31"/>
    <mergeCell ref="A32:A33"/>
    <mergeCell ref="A14:A15"/>
    <mergeCell ref="A16:A17"/>
    <mergeCell ref="A28:A29"/>
    <mergeCell ref="A18:A19"/>
    <mergeCell ref="A34:A35"/>
    <mergeCell ref="A36:A37"/>
    <mergeCell ref="A49:B49"/>
    <mergeCell ref="A42:A43"/>
    <mergeCell ref="A62:A63"/>
    <mergeCell ref="A52:A53"/>
    <mergeCell ref="A38:A39"/>
    <mergeCell ref="A54:A55"/>
  </mergeCells>
  <pageMargins left="0.17" right="0.17" top="0.17" bottom="0.17" header="0" footer="0"/>
  <pageSetup scale="57" orientation="landscape" r:id="rId1"/>
  <headerFooter alignWithMargins="0">
    <oddFooter>&amp;RRev. 0
31/01/2007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PROG. MANT. PROYECTADO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</dc:creator>
  <cp:lastModifiedBy>SGINGENIERIA</cp:lastModifiedBy>
  <cp:lastPrinted>2021-01-27T01:39:03Z</cp:lastPrinted>
  <dcterms:created xsi:type="dcterms:W3CDTF">2007-02-15T21:43:39Z</dcterms:created>
  <dcterms:modified xsi:type="dcterms:W3CDTF">2022-03-29T18:48:07Z</dcterms:modified>
</cp:coreProperties>
</file>